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40" windowHeight="12060" activeTab="3"/>
  </bookViews>
  <sheets>
    <sheet name="Bevételek" sheetId="1" r:id="rId1"/>
    <sheet name="Kiadások" sheetId="2" r:id="rId2"/>
    <sheet name="Beruházások " sheetId="3" r:id="rId3"/>
    <sheet name="Tartalékok változása" sheetId="4" r:id="rId4"/>
  </sheets>
  <definedNames>
    <definedName name="_xlnm.Print_Area" localSheetId="2">'Beruházások '!$A$1:$F$60</definedName>
    <definedName name="_xlnm.Print_Area" localSheetId="1">'Kiadások'!$A$1:$T$61</definedName>
  </definedNames>
  <calcPr fullCalcOnLoad="1"/>
</workbook>
</file>

<file path=xl/sharedStrings.xml><?xml version="1.0" encoding="utf-8"?>
<sst xmlns="http://schemas.openxmlformats.org/spreadsheetml/2006/main" count="436" uniqueCount="323">
  <si>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</si>
  <si>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</si>
  <si>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</si>
  <si>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</si>
  <si>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</si>
  <si>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</si>
  <si>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</si>
  <si>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Vagyoni típ. Adók B34</t>
  </si>
  <si>
    <t>Közhatalmi bevételek B3</t>
  </si>
  <si>
    <t>Működési bev.B4</t>
  </si>
  <si>
    <t>személyi juttatások K1</t>
  </si>
  <si>
    <t>Ellátottak pénzbeli jutt. K4</t>
  </si>
  <si>
    <t>Műk. bev. B4</t>
  </si>
  <si>
    <t>ált.tám. B111</t>
  </si>
  <si>
    <t>Önkormányzati működési támogatások B1</t>
  </si>
  <si>
    <t>műk. Tám. ÁH belül ÉS Int.fin. K506</t>
  </si>
  <si>
    <t>Összes módosítás</t>
  </si>
  <si>
    <t>Működési célú visszatér. Kölcsönök ÁH kívülre K508</t>
  </si>
  <si>
    <t>dologi kiadások      K3</t>
  </si>
  <si>
    <t>Egyéb működési célú kiadások K5</t>
  </si>
  <si>
    <t>köznevelési feladatok támogatása B112</t>
  </si>
  <si>
    <t>Egyéb műk. Célú támogatások B16</t>
  </si>
  <si>
    <t>Felhalmozási célú támog. ÁH belül B2</t>
  </si>
  <si>
    <t>Egyéb felhalmozási célú támog. ÁH belül B25</t>
  </si>
  <si>
    <t>Értékesítési és forgalmi adók B351</t>
  </si>
  <si>
    <t>Gépjármű- adók B354</t>
  </si>
  <si>
    <t>Működési célú átvett pénzeszközök B6</t>
  </si>
  <si>
    <t>Felhalmozási célú átvett pénzeszközök B7</t>
  </si>
  <si>
    <t>Összesen</t>
  </si>
  <si>
    <t>központo- sított EI  B114</t>
  </si>
  <si>
    <t>1. melléklet</t>
  </si>
  <si>
    <t>Beruházások     K6</t>
  </si>
  <si>
    <t>Felújítások        K7</t>
  </si>
  <si>
    <t>Egyéb felh.célú kiadás                K8</t>
  </si>
  <si>
    <t xml:space="preserve">2. melléklet </t>
  </si>
  <si>
    <t>működési c. pe. Átadás ÁH kívül K512</t>
  </si>
  <si>
    <t>Szociális és gyermekjóléti tám. B113</t>
  </si>
  <si>
    <t>Tartalékok K513</t>
  </si>
  <si>
    <t>munk. terh. Járulékok K2</t>
  </si>
  <si>
    <t>ÁH-on belüli megelőlegezések visszafizetése K914</t>
  </si>
  <si>
    <t>A</t>
  </si>
  <si>
    <t>B</t>
  </si>
  <si>
    <t>C</t>
  </si>
  <si>
    <t>D</t>
  </si>
  <si>
    <t>Rovat megnevezése</t>
  </si>
  <si>
    <t>Rovat-
szám</t>
  </si>
  <si>
    <t>Eredeti előirányzat</t>
  </si>
  <si>
    <t>Módosított előirányzat</t>
  </si>
  <si>
    <t>1.</t>
  </si>
  <si>
    <t>Általános működési tartalék</t>
  </si>
  <si>
    <t>K513</t>
  </si>
  <si>
    <t>2.</t>
  </si>
  <si>
    <t>Általános felhalmozási tartalék</t>
  </si>
  <si>
    <t>3.</t>
  </si>
  <si>
    <t>4.</t>
  </si>
  <si>
    <t>LKS Tulajdonközösség általános tartalék</t>
  </si>
  <si>
    <t>5.</t>
  </si>
  <si>
    <t>Tartalékok összesen:</t>
  </si>
  <si>
    <t>Módosítás</t>
  </si>
  <si>
    <t>Tartalékok változása</t>
  </si>
  <si>
    <t>Beruházások, felújítások, felhalmozási célú kölcsönök (E Ft)</t>
  </si>
  <si>
    <t>E</t>
  </si>
  <si>
    <t>K61</t>
  </si>
  <si>
    <t>Környezetvédelmi, vízgazdálkodási terv készítése</t>
  </si>
  <si>
    <t>Immateriális javak beszerzése, létesítése</t>
  </si>
  <si>
    <t>K62</t>
  </si>
  <si>
    <t>6.</t>
  </si>
  <si>
    <t>7.</t>
  </si>
  <si>
    <t>8.</t>
  </si>
  <si>
    <t xml:space="preserve">Ingatlanok beszerzése, létesítése </t>
  </si>
  <si>
    <t>9.</t>
  </si>
  <si>
    <t>K63</t>
  </si>
  <si>
    <t>10.</t>
  </si>
  <si>
    <t>11.</t>
  </si>
  <si>
    <t>Informatikai eszközök beszerzése, létesítése</t>
  </si>
  <si>
    <t>12.</t>
  </si>
  <si>
    <t>K64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</si>
  <si>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</si>
  <si>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</si>
  <si>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</si>
  <si>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</si>
  <si>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</si>
  <si>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</si>
  <si>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</si>
  <si>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</si>
  <si>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</si>
  <si>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</si>
  <si>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Egyéb tárgyi eszközök beszerzése, létesítése</t>
  </si>
  <si>
    <t>23.</t>
  </si>
  <si>
    <t>Részesedések beszerzése</t>
  </si>
  <si>
    <t>K65</t>
  </si>
  <si>
    <t>Meglévő részesedések növeléséhez kapcsolódó kiadások</t>
  </si>
  <si>
    <t>K66</t>
  </si>
  <si>
    <t>25.</t>
  </si>
  <si>
    <t>Beruházási célú előzetesen felszámított általános forgalmi adó</t>
  </si>
  <si>
    <t>K67</t>
  </si>
  <si>
    <t>26.</t>
  </si>
  <si>
    <t xml:space="preserve">Beruházások </t>
  </si>
  <si>
    <t>K6</t>
  </si>
  <si>
    <t>27.</t>
  </si>
  <si>
    <t>K71</t>
  </si>
  <si>
    <t>28.</t>
  </si>
  <si>
    <t>29.</t>
  </si>
  <si>
    <t>30.</t>
  </si>
  <si>
    <t>31.</t>
  </si>
  <si>
    <t>32.</t>
  </si>
  <si>
    <t>33.</t>
  </si>
  <si>
    <t>Ingatlanok felújítása</t>
  </si>
  <si>
    <t>34.</t>
  </si>
  <si>
    <t>Informatikai eszközök felújítása</t>
  </si>
  <si>
    <t>K72</t>
  </si>
  <si>
    <t>35.</t>
  </si>
  <si>
    <t xml:space="preserve">Egyéb tárgyi eszközök felújítása </t>
  </si>
  <si>
    <t>K73</t>
  </si>
  <si>
    <t>36.</t>
  </si>
  <si>
    <t>Felújítási célú előzetesen felszámított általános forgalmi adó</t>
  </si>
  <si>
    <t>K74</t>
  </si>
  <si>
    <t xml:space="preserve">Felújítások </t>
  </si>
  <si>
    <t>K7</t>
  </si>
  <si>
    <t>Egyéb felhalmozási célú kiadások</t>
  </si>
  <si>
    <t>K8</t>
  </si>
  <si>
    <t>Összes felhalmozási kiadás</t>
  </si>
  <si>
    <t>3.melléklet</t>
  </si>
  <si>
    <t>4. melléklet</t>
  </si>
  <si>
    <t>Rovatszám</t>
  </si>
  <si>
    <t>Egyéb közhatalmi bev. B36</t>
  </si>
  <si>
    <t>Finanszírozási bevételek</t>
  </si>
  <si>
    <t>Központi irányítószervi támogatás K915</t>
  </si>
  <si>
    <t>finanszírozási kiadások K9</t>
  </si>
  <si>
    <t>Államháztartáson belüli megelőlegezések B814</t>
  </si>
  <si>
    <t>Maradvány igénybevétele B813</t>
  </si>
  <si>
    <t>Önkormányzati vagyongazdálkodásra kisértékű tárgyi eszköz beszerzés</t>
  </si>
  <si>
    <t>Felhalmozási célú támogatás nyújtása háztartásnak</t>
  </si>
  <si>
    <t>K89</t>
  </si>
  <si>
    <t>Érdekeltségnöv.pályázathoz céltartalék</t>
  </si>
  <si>
    <t>Elszámolásból származó bevételek B116</t>
  </si>
  <si>
    <t>Műk.c. költségvetési és kiegészítő támogatások  B115</t>
  </si>
  <si>
    <t>áfa</t>
  </si>
  <si>
    <t>Befektetési célú belföldi értékpapír vásárlása    K9122</t>
  </si>
  <si>
    <t>Egyéb elvonások, befizetések K5023</t>
  </si>
  <si>
    <t>Előző évi elszámolásból származó kiadások K5021</t>
  </si>
  <si>
    <t>Rendezési terv módosítása</t>
  </si>
  <si>
    <t>Új bölcsőde építése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</si>
  <si>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</si>
  <si>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</si>
  <si>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</si>
  <si>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</si>
  <si>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</si>
  <si>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24.</t>
  </si>
  <si>
    <t>Garázs tetőszerkezet felújítás</t>
  </si>
  <si>
    <t>LKS Tulajdonközösség GFT</t>
  </si>
  <si>
    <t>Befektetési célú belföldi értékpapírok beváltása, értékesítése B8123</t>
  </si>
  <si>
    <t>Felhalmozási bevétel B5</t>
  </si>
  <si>
    <t>37.</t>
  </si>
  <si>
    <t>38.</t>
  </si>
  <si>
    <t>2018. évi eredeti előirányzat</t>
  </si>
  <si>
    <t>2018. I. módosított előirányzat</t>
  </si>
  <si>
    <t>BMÖGF/246-1/2018</t>
  </si>
  <si>
    <t>Támogatói okirat ASP rendszer bevezetésében aktívan közreműködő önkormányzati köztisztviselők munkájának elismerése ( ; 340 400 Ft)</t>
  </si>
  <si>
    <t>COFOG</t>
  </si>
  <si>
    <t>Unitrade Kft. Jólteljesítési biztosíték visszautalása K513</t>
  </si>
  <si>
    <t>Unitrade Kft. Jólteljesítési biztosíték visszautalása K355</t>
  </si>
  <si>
    <t>Szociális célú tüzelőanyag támogatás</t>
  </si>
  <si>
    <t>Cofog</t>
  </si>
  <si>
    <t>018030</t>
  </si>
  <si>
    <t>011130</t>
  </si>
  <si>
    <t>Szociális célú tüzelőanyag támogatás K48</t>
  </si>
  <si>
    <t>Szennyvízcsatorna közmű-hozzájárulás hátralékosai behajthatalan K513</t>
  </si>
  <si>
    <t>Szennyvízcsatorna közmű-hozzájárulás hátralékosai behajthatalan K355</t>
  </si>
  <si>
    <t>MÖSZ tagdíj  megszűnése miatt K337-11.800,,K512 +11.800,</t>
  </si>
  <si>
    <t>KEHOP-2,2,2-15-2016-00065 Szennyvíz pályázat</t>
  </si>
  <si>
    <t>PR és tájékoztatási feladatok ellátása K336 1.091.250,K351 294.634,</t>
  </si>
  <si>
    <t>018010</t>
  </si>
  <si>
    <t>Babalátogatás K48-150.000,K123 +106.602,K2+43.398,-</t>
  </si>
  <si>
    <t>Települési értéktár kirándulás K342 -150.000,K 123 +106.602,-K2 +43.398,</t>
  </si>
  <si>
    <t>K48 -10760ról
 a 011130-ra</t>
  </si>
  <si>
    <t>Megelőlegezés bevétele közfoglalkoztatás B814</t>
  </si>
  <si>
    <t>Megelőlegezés visszafizetése közfoglalkoztatás K914</t>
  </si>
  <si>
    <t>Asp nyomtató beszerzés átcsoportosítás K64- 32.506,K63+ 32.506,-</t>
  </si>
  <si>
    <t>K64- 066020-ról 
011130-ra</t>
  </si>
  <si>
    <t>ASP nyomtató beszerzés átcsoportosítás K62- 19.034,K63 +19.034,</t>
  </si>
  <si>
    <t>2018. évi településrendezési terv K62-1.280.000,K61+1.280.000,</t>
  </si>
  <si>
    <t>2017. tényleges maradvány miatt módosítás</t>
  </si>
  <si>
    <t xml:space="preserve">Info-Flex Bt. Műszaki tanácsadás éves díja K513- 513.000,. K336 +312.000,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</si>
  <si>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Mobilnet előfizetés K915- 34.650,K321 +34.650,</t>
  </si>
  <si>
    <t>TOP-3.1.1.1-16VE1-2017-00018 Kerékárút</t>
  </si>
  <si>
    <t>36/2018(III.28)</t>
  </si>
  <si>
    <t>Rákóczi Szövetség támogatása</t>
  </si>
  <si>
    <t>37/2018(IV.26.)</t>
  </si>
  <si>
    <t>1415/1,1425 HRSZ értékesítése</t>
  </si>
  <si>
    <t>40/2018(IV.26)</t>
  </si>
  <si>
    <t>Bódi Mária Magdolna játékfilm támogatása</t>
  </si>
  <si>
    <t>9/2018(VI.1)</t>
  </si>
  <si>
    <t>61/2018(V.31)</t>
  </si>
  <si>
    <t>Közös hivatal 1 havi jutalom</t>
  </si>
  <si>
    <t>62/2018(V.31.)</t>
  </si>
  <si>
    <t>64/2018(V.31)</t>
  </si>
  <si>
    <t>65/2018(V.31.)</t>
  </si>
  <si>
    <t>Csivitelő óvoda pednapi jutalom támogatása</t>
  </si>
  <si>
    <t>67/2018(V.31)</t>
  </si>
  <si>
    <t>Mogyorósi napok K337 787.402 k351 212.598,</t>
  </si>
  <si>
    <t>Balaton Classic támogatása K337</t>
  </si>
  <si>
    <t>Bakai Zoltán bér és járulék áthelyezése a temető karbantartási munkái miatt K1101-699.500,K2-136.000, K337 +106.692 K351 28.808 K64 551.181K67 148.819</t>
  </si>
  <si>
    <t>TOP-3.1.1.1-16VE1-2017-00018 Kerékárút K337 134.435,K351 36.297 K62 12.967.939,K67 3.501.344,</t>
  </si>
  <si>
    <t>1415/1,1425 telkek értékestése K352,K513</t>
  </si>
  <si>
    <t>2018. évi I. módosítotás</t>
  </si>
  <si>
    <t>2018. évi I. módosított előirányzat</t>
  </si>
  <si>
    <t>Festőiskola</t>
  </si>
  <si>
    <t>Balaton Classic 2017. évi támogatása</t>
  </si>
  <si>
    <t>81/2018.(VI.20.)</t>
  </si>
  <si>
    <t>77/2018.(VI.20.)</t>
  </si>
  <si>
    <t>86/2018.(VI.28.)</t>
  </si>
  <si>
    <t>Balatonalmádi rendőrkap. Telefon.besz. Tám.</t>
  </si>
  <si>
    <t>Bérkompenzáció1-6 hó</t>
  </si>
  <si>
    <t>2018. II. módosított előirányzat</t>
  </si>
  <si>
    <t>Bérkompenzáció 2017.</t>
  </si>
  <si>
    <t>120/217(IX.28.)</t>
  </si>
  <si>
    <t>35/2018(III.28.)</t>
  </si>
  <si>
    <t>Litér 633/6 hrsz. Ingatlan értékesítése Boros Kinga K352,K513</t>
  </si>
  <si>
    <t>Litér 633/7 hrsz. Ingatlan értékesítése Varga Róbert K352,K513</t>
  </si>
  <si>
    <t>1415/1,1425 telkek értékestése B406,B52</t>
  </si>
  <si>
    <t>Litér 633/6 hrsz. Ingatlan értékesítése Boros Kinga B52,B406</t>
  </si>
  <si>
    <t>76/2018.(VI.20.)</t>
  </si>
  <si>
    <t>35/2018.(III.28.)</t>
  </si>
  <si>
    <t>120/2017.(IX.28.)</t>
  </si>
  <si>
    <t>Előirányzat közlő</t>
  </si>
  <si>
    <t>Litér 633/7 hrsz. Ingatlan értékesítése Varga Róbert B52,B406</t>
  </si>
  <si>
    <t>Litér 633/5 hrsz. Ingatlan értékesítése Kondics oltán,Takács Andrea B52,B406</t>
  </si>
  <si>
    <t>Litér 633/5 hrsz. Ingatlan értékesítése Kondics oltán,Takács Andrea K352,K513</t>
  </si>
  <si>
    <t>2018. évi II. módosítotás</t>
  </si>
  <si>
    <t>2018. évi II. módosított előirányzat</t>
  </si>
  <si>
    <t>81/2017.(V.31.)</t>
  </si>
  <si>
    <t>Hulladéklerakói tevékenység szakértői vélemény Balatonfűzfő Önkorm. K336+250.000,K513-250.000,-</t>
  </si>
  <si>
    <t xml:space="preserve">43/2018.(IV.26.) </t>
  </si>
  <si>
    <t>72.sz. főút közvilágítás 4db lámpa javítása K334 42.441,K351 127.559, K513-600.000,-</t>
  </si>
  <si>
    <t>MTD OPTIMA LN200H TRAKTOR alkatrészek K64 80.306,-,K67 21.682,-,K513-101.988,-</t>
  </si>
  <si>
    <t>Továbbszámlázások K335+145.000,- K351 +39.000,- K513-184.000,-</t>
  </si>
  <si>
    <t>Értékpapír kamat bevétele 07.30.</t>
  </si>
  <si>
    <t>Hulladékszállítás 2018.2.3. név 2*139.700,- K337+220.000,-K351+59.400,-K513-139.700,-</t>
  </si>
  <si>
    <t>91.907,- 2091;68.738,- 66020;8.857,-72311;7.087,- 72111;2.047,-74031;8.857,-11130;91.907,-13320</t>
  </si>
  <si>
    <t>66020</t>
  </si>
  <si>
    <t>64010</t>
  </si>
  <si>
    <t>K353 Kamat kiadás +3.000,. K513 -3.000,-</t>
  </si>
  <si>
    <t>Játszótér biztonságtechnikai ellenőrzése K337+100.000,-K351+27.000,- K513-127.000,-</t>
  </si>
  <si>
    <t>066020</t>
  </si>
  <si>
    <t>71/2018.(VI.20.)</t>
  </si>
  <si>
    <t>72/2018.(VI.20.)</t>
  </si>
  <si>
    <t>Óvoda közbeszerzési eljárásban közreműködési díj K336+127.800,.K351+34.506,-K513-162.306,-</t>
  </si>
  <si>
    <t>Védőnő közbeszerzési eljárásban közreműködési díj K336+320.000,-K351+86.400,- K513-406.400,-</t>
  </si>
  <si>
    <t>92/2018.(VII.11.)</t>
  </si>
  <si>
    <t>93/2018.(VII.11.)</t>
  </si>
  <si>
    <t>Bölcsöde pályázat  K62+25.304.902,-K67+6.832.324,-K513-32.137.226,-</t>
  </si>
  <si>
    <t>Védőnö K62+55.025.416,-K67+14.856.862,-</t>
  </si>
  <si>
    <t>Bölcsőde pályázat Megvalósítási tanulmány K337+2.737.224,-K351+739.051,-K513-3.4762.75,-</t>
  </si>
  <si>
    <t>Bölcsődei Pályázat Átcsoportosítás beruházásról:K337+6.834.015,-K351+1.845.185,-K122+4.351.464,-K2 848.536,-K62-10.928.504,-K67-2.950.696,-</t>
  </si>
  <si>
    <t>Branson traktor javítás (YMA-571)K312+401.575,-108.425,.K334+385.827,-K351+104.173,-K513-1.000.000,-</t>
  </si>
  <si>
    <t>Védőnő egység</t>
  </si>
  <si>
    <t>Főzőkonyha kapacitásbővítése, átalakítása (önerővel)</t>
  </si>
  <si>
    <t>Óvodai csoportszoba kialakítás</t>
  </si>
  <si>
    <t>Litér Településrendezési Eszközök részleges módosítása 4 pontban</t>
  </si>
  <si>
    <t xml:space="preserve">Litér Településrendezési Eszközök részleges módosítása kiemelt beruházáshoz </t>
  </si>
  <si>
    <t>Bódi Mária Magdolna síremlékhez vezető út út térkövezése a temetőben</t>
  </si>
  <si>
    <t>LKS Tulköz.: GFT 2018 I. sz. szennyvízátemelő, Kőfogó telepítése</t>
  </si>
  <si>
    <t>TOP kerékpárút</t>
  </si>
  <si>
    <t>Informatikai eszköz beszerzése</t>
  </si>
  <si>
    <t>Ertl Pálné dombormű(Képzőművészeti alkotás)</t>
  </si>
  <si>
    <t>Művelődési ház (klubterem parketta felújítás)</t>
  </si>
  <si>
    <t>Ráülős fűnyíró</t>
  </si>
  <si>
    <t>Ivóvíz rek. II. ütem (Tolózár aknába a csomópont cserék.)</t>
  </si>
  <si>
    <t>Ref. Általános Iskola kastélyépület felújítása</t>
  </si>
  <si>
    <t>Ivóvíz fejlesztés GFT 2018 1. számú kút, villámvédelmi rekonstrukció</t>
  </si>
  <si>
    <t>39.</t>
  </si>
  <si>
    <t>40.</t>
  </si>
  <si>
    <t>41.</t>
  </si>
  <si>
    <t>42.</t>
  </si>
  <si>
    <t>I. sz. végátemelő szennyvízszivattyú felújítása K73+535.054 K74 144.465 K513-679.519 TULKÖZ</t>
  </si>
  <si>
    <t>Csurgalékvíz átemelőbe telepített szivattyú cseréjeK64+413.520,-K67+111.650,-K513-525.170,-</t>
  </si>
  <si>
    <t>Csurgalékvíz átemelőbe szivattyú csere</t>
  </si>
  <si>
    <t>43.</t>
  </si>
  <si>
    <t>Szociális célú tüzelőanyag támogatás K48 önrész</t>
  </si>
  <si>
    <t>Közfoglalkoztatás bevétele B1635 02-07hó</t>
  </si>
  <si>
    <t>Közfoglalkoztatás bevétele B1635 08-11hó</t>
  </si>
  <si>
    <t>Közfoglalkoztatás bevétele B1635 08-11hó K1101 K2</t>
  </si>
  <si>
    <t>Közfoglalkoztatás bevétele B1635 02-07hó K1101 K2</t>
  </si>
  <si>
    <t xml:space="preserve">102/2018.(VIII.22.) </t>
  </si>
  <si>
    <t xml:space="preserve">110/2018. (VIII.22.) </t>
  </si>
  <si>
    <t>041233</t>
  </si>
  <si>
    <t>107060</t>
  </si>
  <si>
    <t>ÉBH 2016. évi támogatás</t>
  </si>
  <si>
    <t>Rendszeres gyermekvédelmi támogatás K42</t>
  </si>
  <si>
    <t>Rendszeres gyermekvédelmi támogatás B16</t>
  </si>
  <si>
    <t>Lugossy Zsuzsanna Cafeteria K1107+,K2+</t>
  </si>
  <si>
    <t>Értékpapír kamat különbözet</t>
  </si>
  <si>
    <t>Értékpapír kamat bevétele 07.30. különbözet</t>
  </si>
  <si>
    <t>104051</t>
  </si>
  <si>
    <t>082091</t>
  </si>
  <si>
    <t>045161</t>
  </si>
  <si>
    <t>2018. évi III. módosítotás</t>
  </si>
  <si>
    <t>2018. évi III. módosított előirányzat</t>
  </si>
  <si>
    <t>MEI/2018/50</t>
  </si>
  <si>
    <t>Router művház K63-16.535, K64+ 16.535,</t>
  </si>
  <si>
    <t>MEI/2018/49</t>
  </si>
  <si>
    <t>Internet díjak K322-30.000,K321+30.000,</t>
  </si>
  <si>
    <t>Maradvány</t>
  </si>
  <si>
    <t>Krekítési különbözet befizetés és visszafizetés K337-2,K355+2</t>
  </si>
  <si>
    <t>MEI/2018/44</t>
  </si>
  <si>
    <t>2018. III. módosított előirányzat</t>
  </si>
  <si>
    <t>Közfohlalkoztatási járulék átvezetése nyitó javításaK1101+95.404, K2-95.404,</t>
  </si>
  <si>
    <t>Érdekeltségnövelő pályázat művház</t>
  </si>
  <si>
    <t>44.</t>
  </si>
  <si>
    <t>Közművelődés érdekeltségnövelőtámogatás  K64 211.024,. K67 56.976,</t>
  </si>
  <si>
    <t>Litér Község Önkormányzat 2018. évi költségvetés III.módosítás</t>
  </si>
  <si>
    <t>Litér Község Önkormányzat 2018. évi költségvetése III. módosítás</t>
  </si>
  <si>
    <t>Veszprémterv Védőnő tervdokumentáció K336 1.480.000,K351 399.600, K62-1.480.000,K67-399.600</t>
  </si>
  <si>
    <t>74031</t>
  </si>
  <si>
    <t>Juhász Zoltán bér+járulék 2018.09.21-től 41.400,+276.000</t>
  </si>
  <si>
    <t>Közművelődés érdekeltségnövelőtámogatás 268.000 B21</t>
  </si>
  <si>
    <t>Közművelődés érdekeltségnövelő pályázat önrész  K64 393.701,. K67 106.299,</t>
  </si>
  <si>
    <t>Vis maior CsőTáv Kft. K337+1.233.420, k336 +157.480-K351 168.799 K513-1.586.699 K341 +5.301,</t>
  </si>
  <si>
    <t>Jó adatszolgálatató pályázat</t>
  </si>
  <si>
    <t>Műszaki ellenőri feladatok Védőnő  K336 +118.110,.K351 +31.890,K513-150.000,</t>
  </si>
  <si>
    <t>Műszaki ellenőri feladatok Óvoda  K336 +527.559,K351 +142.441,,K513-670.000,</t>
  </si>
  <si>
    <t>EKR rendszerhasználati díja bölcsőde,óvode,védőnő K337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</si>
</sst>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  <numFmt numFmtId="182" formatCode="0__"/>
    <numFmt numFmtId="183" formatCode="\ ##########"/>
    <numFmt numFmtId="184" formatCode="[$-40E]yyyy/\ mmmm;@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  <numFmt numFmtId="189" formatCode="###\ ###\ ###\ ###\ ##0.00"/>
  </numFmts>
  <fonts count="66">
    <font>
      <sz val="10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9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2" tint="-0.4999699890613556"/>
      <name val="Times New Roman"/>
      <family val="1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left" vertical="center" wrapText="1"/>
    </xf>
    <xf numFmtId="3" fontId="60" fillId="0" borderId="11" xfId="0" applyNumberFormat="1" applyFont="1" applyFill="1" applyBorder="1" applyAlignment="1">
      <alignment horizontal="right"/>
    </xf>
    <xf numFmtId="0" fontId="60" fillId="0" borderId="0" xfId="0" applyFont="1" applyFill="1" applyAlignment="1">
      <alignment/>
    </xf>
    <xf numFmtId="0" fontId="60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2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62" fillId="0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right"/>
    </xf>
    <xf numFmtId="0" fontId="60" fillId="0" borderId="11" xfId="57" applyFont="1" applyBorder="1">
      <alignment/>
      <protection/>
    </xf>
    <xf numFmtId="0" fontId="13" fillId="0" borderId="11" xfId="57" applyFont="1" applyFill="1" applyBorder="1" applyAlignment="1">
      <alignment horizontal="left" vertical="center"/>
      <protection/>
    </xf>
    <xf numFmtId="0" fontId="13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horizontal="left" vertical="center"/>
      <protection/>
    </xf>
    <xf numFmtId="0" fontId="2" fillId="0" borderId="11" xfId="57" applyFont="1" applyFill="1" applyBorder="1" applyAlignment="1">
      <alignment horizontal="left" vertical="center" wrapText="1"/>
      <protection/>
    </xf>
    <xf numFmtId="0" fontId="14" fillId="0" borderId="11" xfId="57" applyFont="1" applyFill="1" applyBorder="1" applyAlignment="1">
      <alignment horizontal="left" vertical="center" wrapText="1"/>
      <protection/>
    </xf>
    <xf numFmtId="3" fontId="13" fillId="0" borderId="11" xfId="57" applyNumberFormat="1" applyFont="1" applyBorder="1" applyAlignment="1">
      <alignment horizontal="right" wrapText="1"/>
      <protection/>
    </xf>
    <xf numFmtId="3" fontId="61" fillId="0" borderId="11" xfId="57" applyNumberFormat="1" applyFont="1" applyBorder="1" applyAlignment="1">
      <alignment horizontal="right"/>
      <protection/>
    </xf>
    <xf numFmtId="3" fontId="60" fillId="0" borderId="11" xfId="57" applyNumberFormat="1" applyFont="1" applyBorder="1" applyAlignment="1">
      <alignment horizontal="right"/>
      <protection/>
    </xf>
    <xf numFmtId="0" fontId="12" fillId="34" borderId="11" xfId="57" applyFont="1" applyFill="1" applyBorder="1" applyAlignment="1">
      <alignment horizontal="left" vertical="center"/>
      <protection/>
    </xf>
    <xf numFmtId="0" fontId="8" fillId="34" borderId="11" xfId="57" applyFont="1" applyFill="1" applyBorder="1" applyAlignment="1">
      <alignment horizontal="left" vertical="center" wrapText="1"/>
      <protection/>
    </xf>
    <xf numFmtId="3" fontId="61" fillId="34" borderId="11" xfId="57" applyNumberFormat="1" applyFont="1" applyFill="1" applyBorder="1" applyAlignment="1">
      <alignment horizontal="right"/>
      <protection/>
    </xf>
    <xf numFmtId="0" fontId="61" fillId="35" borderId="11" xfId="57" applyFont="1" applyFill="1" applyBorder="1">
      <alignment/>
      <protection/>
    </xf>
    <xf numFmtId="3" fontId="61" fillId="35" borderId="11" xfId="57" applyNumberFormat="1" applyFont="1" applyFill="1" applyBorder="1">
      <alignment/>
      <protection/>
    </xf>
    <xf numFmtId="3" fontId="60" fillId="0" borderId="11" xfId="57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61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49" fontId="64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7" fillId="36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65" fillId="0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9" fontId="48" fillId="0" borderId="11" xfId="58" applyNumberFormat="1" applyFont="1" applyBorder="1">
      <alignment/>
      <protection/>
    </xf>
    <xf numFmtId="0" fontId="55" fillId="0" borderId="11" xfId="58" applyBorder="1">
      <alignment/>
      <protection/>
    </xf>
    <xf numFmtId="189" fontId="55" fillId="0" borderId="11" xfId="58" applyNumberFormat="1" applyBorder="1">
      <alignment/>
      <protection/>
    </xf>
    <xf numFmtId="0" fontId="2" fillId="0" borderId="11" xfId="0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3" fontId="60" fillId="0" borderId="11" xfId="0" applyNumberFormat="1" applyFont="1" applyBorder="1" applyAlignment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3" fontId="5" fillId="0" borderId="11" xfId="57" applyNumberFormat="1" applyFont="1" applyBorder="1" applyAlignment="1">
      <alignment horizontal="right"/>
      <protection/>
    </xf>
    <xf numFmtId="4" fontId="5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1" xfId="0" applyNumberFormat="1" applyFont="1" applyFill="1" applyBorder="1" applyAlignment="1">
      <alignment vertical="center" wrapText="1"/>
    </xf>
    <xf numFmtId="3" fontId="7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61" fillId="34" borderId="11" xfId="57" applyFont="1" applyFill="1" applyBorder="1">
      <alignment/>
      <protection/>
    </xf>
    <xf numFmtId="4" fontId="62" fillId="0" borderId="11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2" xfId="56" applyFont="1" applyBorder="1" applyAlignment="1">
      <alignment horizontal="right"/>
      <protection/>
    </xf>
    <xf numFmtId="3" fontId="8" fillId="33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38"/>
  <sheetViews>
    <sheetView zoomScale="80" zoomScaleNormal="80" workbookViewId="0" topLeftCell="A1">
      <pane ySplit="4" topLeftCell="A27" activePane="bottomLeft" state="frozen"/>
      <selection pane="topLeft" activeCell="A1" sqref="A1"/>
      <selection pane="bottomLeft" activeCell="M36" sqref="M36"/>
    </sheetView>
  </sheetViews>
  <sheetFormatPr defaultColWidth="9.00390625" defaultRowHeight="12.75"/>
  <cols>
    <col min="1" max="1" width="19.375" style="1" customWidth="1"/>
    <col min="2" max="2" width="39.125" style="1" bestFit="1" customWidth="1"/>
    <col min="3" max="3" width="11.25390625" style="1" bestFit="1" customWidth="1"/>
    <col min="4" max="4" width="11.00390625" style="1" customWidth="1"/>
    <col min="5" max="5" width="11.75390625" style="1" customWidth="1"/>
    <col min="6" max="6" width="10.625" style="1" customWidth="1"/>
    <col min="7" max="7" width="10.875" style="1" customWidth="1"/>
    <col min="8" max="8" width="11.125" style="1" customWidth="1"/>
    <col min="9" max="9" width="12.375" style="1" customWidth="1"/>
    <col min="10" max="10" width="18.375" style="1" customWidth="1"/>
    <col min="11" max="11" width="12.00390625" style="1" customWidth="1"/>
    <col min="12" max="12" width="11.00390625" style="1" customWidth="1"/>
    <col min="13" max="13" width="11.375" style="1" customWidth="1"/>
    <col min="14" max="14" width="10.125" style="1" customWidth="1"/>
    <col min="15" max="15" width="12.25390625" style="1" customWidth="1"/>
    <col min="16" max="16" width="11.875" style="1" customWidth="1"/>
    <col min="17" max="17" width="9.75390625" style="1" customWidth="1"/>
    <col min="18" max="18" width="9.625" style="1" customWidth="1"/>
    <col min="19" max="19" width="11.25390625" style="1" customWidth="1"/>
    <col min="20" max="20" width="13.00390625" style="1" customWidth="1"/>
    <col min="21" max="21" width="11.75390625" style="1" customWidth="1"/>
    <col min="22" max="22" width="13.625" style="1" bestFit="1" customWidth="1"/>
    <col min="23" max="23" width="12.25390625" style="134" customWidth="1"/>
    <col min="24" max="24" width="12.375" style="1" bestFit="1" customWidth="1"/>
    <col min="25" max="16384" width="9.125" style="1" customWidth="1"/>
  </cols>
  <sheetData>
    <row r="1" spans="1:23" ht="18.7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 t="s">
        <v>30</v>
      </c>
      <c r="V1" s="108"/>
      <c r="W1" s="130"/>
    </row>
    <row r="2" spans="1:23" ht="36" customHeight="1">
      <c r="A2" s="141" t="s">
        <v>1</v>
      </c>
      <c r="B2" s="142" t="s">
        <v>2</v>
      </c>
      <c r="C2" s="140" t="s">
        <v>14</v>
      </c>
      <c r="D2" s="140"/>
      <c r="E2" s="140"/>
      <c r="F2" s="140"/>
      <c r="G2" s="140"/>
      <c r="H2" s="140"/>
      <c r="I2" s="140"/>
      <c r="J2" s="105" t="s">
        <v>22</v>
      </c>
      <c r="K2" s="144" t="s">
        <v>8</v>
      </c>
      <c r="L2" s="144"/>
      <c r="M2" s="144"/>
      <c r="N2" s="144"/>
      <c r="O2" s="7" t="s">
        <v>12</v>
      </c>
      <c r="P2" s="140" t="s">
        <v>152</v>
      </c>
      <c r="Q2" s="140" t="s">
        <v>26</v>
      </c>
      <c r="R2" s="140" t="s">
        <v>27</v>
      </c>
      <c r="S2" s="140" t="s">
        <v>126</v>
      </c>
      <c r="T2" s="140"/>
      <c r="U2" s="140"/>
      <c r="V2" s="140" t="s">
        <v>28</v>
      </c>
      <c r="W2" s="143" t="s">
        <v>163</v>
      </c>
    </row>
    <row r="3" spans="1:23" ht="12.75" customHeight="1">
      <c r="A3" s="141"/>
      <c r="B3" s="142"/>
      <c r="C3" s="140" t="s">
        <v>13</v>
      </c>
      <c r="D3" s="140" t="s">
        <v>20</v>
      </c>
      <c r="E3" s="140" t="s">
        <v>36</v>
      </c>
      <c r="F3" s="140" t="s">
        <v>29</v>
      </c>
      <c r="G3" s="140" t="s">
        <v>136</v>
      </c>
      <c r="H3" s="140" t="s">
        <v>135</v>
      </c>
      <c r="I3" s="140" t="s">
        <v>21</v>
      </c>
      <c r="J3" s="140" t="s">
        <v>23</v>
      </c>
      <c r="K3" s="140" t="s">
        <v>7</v>
      </c>
      <c r="L3" s="140" t="s">
        <v>24</v>
      </c>
      <c r="M3" s="140" t="s">
        <v>25</v>
      </c>
      <c r="N3" s="140" t="s">
        <v>125</v>
      </c>
      <c r="O3" s="140" t="s">
        <v>9</v>
      </c>
      <c r="P3" s="140"/>
      <c r="Q3" s="140"/>
      <c r="R3" s="140"/>
      <c r="S3" s="140" t="s">
        <v>151</v>
      </c>
      <c r="T3" s="140" t="s">
        <v>129</v>
      </c>
      <c r="U3" s="140" t="s">
        <v>130</v>
      </c>
      <c r="V3" s="140"/>
      <c r="W3" s="143"/>
    </row>
    <row r="4" spans="1:23" ht="58.5" customHeight="1">
      <c r="A4" s="141"/>
      <c r="B4" s="142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3"/>
    </row>
    <row r="5" spans="1:49" s="49" customFormat="1" ht="37.5" customHeight="1">
      <c r="A5" s="34"/>
      <c r="B5" s="34" t="s">
        <v>155</v>
      </c>
      <c r="C5" s="35">
        <v>53806696</v>
      </c>
      <c r="D5" s="35">
        <v>68661800</v>
      </c>
      <c r="E5" s="35">
        <v>34624033</v>
      </c>
      <c r="F5" s="35">
        <v>2749120</v>
      </c>
      <c r="G5" s="35">
        <v>0</v>
      </c>
      <c r="H5" s="35">
        <v>0</v>
      </c>
      <c r="I5" s="35">
        <v>26285670</v>
      </c>
      <c r="J5" s="35">
        <v>243884031</v>
      </c>
      <c r="K5" s="35">
        <v>23500000</v>
      </c>
      <c r="L5" s="35">
        <v>55000000</v>
      </c>
      <c r="M5" s="35">
        <v>7000000</v>
      </c>
      <c r="N5" s="35">
        <v>200000</v>
      </c>
      <c r="O5" s="35">
        <v>12214150</v>
      </c>
      <c r="P5" s="35">
        <v>6051600</v>
      </c>
      <c r="Q5" s="35">
        <v>0</v>
      </c>
      <c r="R5" s="35">
        <v>195095</v>
      </c>
      <c r="S5" s="35">
        <v>74940000</v>
      </c>
      <c r="T5" s="35">
        <v>0</v>
      </c>
      <c r="U5" s="35">
        <v>97713758</v>
      </c>
      <c r="V5" s="35">
        <f aca="true" t="shared" si="0" ref="V5:V15">SUM(C5:U5)</f>
        <v>706825953</v>
      </c>
      <c r="W5" s="36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</row>
    <row r="6" spans="1:23" s="54" customFormat="1" ht="71.25" customHeight="1" hidden="1">
      <c r="A6" s="15" t="s">
        <v>157</v>
      </c>
      <c r="B6" s="44" t="s">
        <v>158</v>
      </c>
      <c r="C6" s="9"/>
      <c r="D6" s="9"/>
      <c r="E6" s="9"/>
      <c r="F6" s="9"/>
      <c r="G6" s="9">
        <v>340400</v>
      </c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8"/>
      <c r="T6" s="8"/>
      <c r="U6" s="8"/>
      <c r="V6" s="9">
        <f t="shared" si="0"/>
        <v>340400</v>
      </c>
      <c r="W6" s="99" t="s">
        <v>172</v>
      </c>
    </row>
    <row r="7" spans="1:49" s="3" customFormat="1" ht="37.5" customHeight="1" hidden="1">
      <c r="A7" s="15" t="s">
        <v>192</v>
      </c>
      <c r="B7" s="44" t="s">
        <v>162</v>
      </c>
      <c r="C7" s="10"/>
      <c r="D7" s="9"/>
      <c r="E7" s="9"/>
      <c r="F7" s="9"/>
      <c r="G7" s="9">
        <v>302260</v>
      </c>
      <c r="H7" s="9"/>
      <c r="I7" s="9"/>
      <c r="J7" s="44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f t="shared" si="0"/>
        <v>302260</v>
      </c>
      <c r="W7" s="99" t="s">
        <v>172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" customFormat="1" ht="37.5" customHeight="1" hidden="1">
      <c r="A8" s="90"/>
      <c r="B8" s="25" t="s">
        <v>170</v>
      </c>
      <c r="C8" s="10"/>
      <c r="D8" s="9"/>
      <c r="E8" s="9"/>
      <c r="F8" s="9"/>
      <c r="G8" s="9"/>
      <c r="H8" s="9"/>
      <c r="I8" s="9"/>
      <c r="J8" s="98">
        <v>1385888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f t="shared" si="0"/>
        <v>1385888</v>
      </c>
      <c r="W8" s="99" t="s">
        <v>165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" customFormat="1" ht="37.5" customHeight="1" hidden="1">
      <c r="A9" s="15"/>
      <c r="B9" s="30" t="s">
        <v>176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2842000</v>
      </c>
      <c r="U9" s="9"/>
      <c r="V9" s="9">
        <f t="shared" si="0"/>
        <v>2842000</v>
      </c>
      <c r="W9" s="99" t="s">
        <v>172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" customFormat="1" ht="48" customHeight="1" hidden="1">
      <c r="A10" s="15"/>
      <c r="B10" s="30" t="s">
        <v>182</v>
      </c>
      <c r="C10" s="10"/>
      <c r="D10" s="9"/>
      <c r="E10" s="9"/>
      <c r="F10" s="9"/>
      <c r="G10" s="9"/>
      <c r="H10" s="9"/>
      <c r="I10" s="9"/>
      <c r="J10" s="30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-1517636</v>
      </c>
      <c r="V10" s="9">
        <f t="shared" si="0"/>
        <v>-1517636</v>
      </c>
      <c r="W10" s="13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" customFormat="1" ht="42" customHeight="1" hidden="1">
      <c r="A11" s="14"/>
      <c r="B11" s="14" t="s">
        <v>185</v>
      </c>
      <c r="C11" s="10"/>
      <c r="D11" s="9"/>
      <c r="E11" s="9"/>
      <c r="F11" s="9"/>
      <c r="G11" s="9"/>
      <c r="H11" s="9"/>
      <c r="I11" s="9"/>
      <c r="J11" s="103">
        <v>16640015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f t="shared" si="0"/>
        <v>16640015</v>
      </c>
      <c r="W11" s="13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" customFormat="1" ht="37.5" customHeight="1" hidden="1">
      <c r="A12" s="11"/>
      <c r="B12" s="14" t="s">
        <v>220</v>
      </c>
      <c r="C12" s="10"/>
      <c r="D12" s="9"/>
      <c r="E12" s="9"/>
      <c r="F12" s="9"/>
      <c r="G12" s="9"/>
      <c r="H12" s="9"/>
      <c r="I12" s="9"/>
      <c r="J12" s="12"/>
      <c r="K12" s="9"/>
      <c r="L12" s="9"/>
      <c r="M12" s="9"/>
      <c r="N12" s="9"/>
      <c r="O12" s="9">
        <v>4637412</v>
      </c>
      <c r="P12" s="9">
        <v>17175600</v>
      </c>
      <c r="Q12" s="9"/>
      <c r="R12" s="9"/>
      <c r="S12" s="9"/>
      <c r="T12" s="9"/>
      <c r="U12" s="9"/>
      <c r="V12" s="9">
        <f t="shared" si="0"/>
        <v>21813012</v>
      </c>
      <c r="W12" s="13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" customFormat="1" ht="37.5" customHeight="1" hidden="1">
      <c r="A13" s="11"/>
      <c r="B13" s="14"/>
      <c r="C13" s="10"/>
      <c r="D13" s="9"/>
      <c r="E13" s="9"/>
      <c r="F13" s="9"/>
      <c r="G13" s="9"/>
      <c r="H13" s="9"/>
      <c r="I13" s="9"/>
      <c r="J13" s="1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f t="shared" si="0"/>
        <v>0</v>
      </c>
      <c r="W13" s="13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" customFormat="1" ht="47.25" customHeight="1" hidden="1">
      <c r="A14" s="11"/>
      <c r="B14" s="30"/>
      <c r="C14" s="10"/>
      <c r="D14" s="9"/>
      <c r="E14" s="9"/>
      <c r="F14" s="9"/>
      <c r="G14" s="9"/>
      <c r="H14" s="9"/>
      <c r="I14" s="9"/>
      <c r="J14" s="12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f t="shared" si="0"/>
        <v>0</v>
      </c>
      <c r="W14" s="13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" customFormat="1" ht="47.25" customHeight="1" hidden="1">
      <c r="A15" s="11"/>
      <c r="B15" s="44"/>
      <c r="C15" s="10"/>
      <c r="D15" s="9"/>
      <c r="E15" s="9"/>
      <c r="F15" s="9"/>
      <c r="G15" s="9"/>
      <c r="H15" s="9"/>
      <c r="I15" s="9"/>
      <c r="J15" s="1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f t="shared" si="0"/>
        <v>0</v>
      </c>
      <c r="W15" s="132">
        <f>V5-Kiadások!S5</f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6" customFormat="1" ht="33" customHeight="1" hidden="1">
      <c r="A16" s="45"/>
      <c r="B16" s="12" t="s">
        <v>16</v>
      </c>
      <c r="C16" s="13">
        <f>SUM(C6:C15)</f>
        <v>0</v>
      </c>
      <c r="D16" s="13">
        <f aca="true" t="shared" si="1" ref="D16:T16">SUM(D6:D15)</f>
        <v>0</v>
      </c>
      <c r="E16" s="13">
        <f t="shared" si="1"/>
        <v>0</v>
      </c>
      <c r="F16" s="13">
        <f t="shared" si="1"/>
        <v>0</v>
      </c>
      <c r="G16" s="13">
        <f t="shared" si="1"/>
        <v>642660</v>
      </c>
      <c r="H16" s="13">
        <f t="shared" si="1"/>
        <v>0</v>
      </c>
      <c r="I16" s="13">
        <f t="shared" si="1"/>
        <v>0</v>
      </c>
      <c r="J16" s="13">
        <f t="shared" si="1"/>
        <v>18025903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4637412</v>
      </c>
      <c r="P16" s="13">
        <f t="shared" si="1"/>
        <v>17175600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2842000</v>
      </c>
      <c r="U16" s="13">
        <f>SUM(U6:U15)</f>
        <v>-1517636</v>
      </c>
      <c r="V16" s="13">
        <f>SUM(V6:V15)</f>
        <v>41805939</v>
      </c>
      <c r="W16" s="13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24" s="4" customFormat="1" ht="33.75" customHeight="1" hidden="1">
      <c r="A17" s="58"/>
      <c r="B17" s="59" t="s">
        <v>156</v>
      </c>
      <c r="C17" s="43">
        <f>SUM(C5,C16)</f>
        <v>53806696</v>
      </c>
      <c r="D17" s="43">
        <f aca="true" t="shared" si="2" ref="D17:U17">SUM(D5,D16)</f>
        <v>68661800</v>
      </c>
      <c r="E17" s="43">
        <f t="shared" si="2"/>
        <v>34624033</v>
      </c>
      <c r="F17" s="43">
        <f t="shared" si="2"/>
        <v>2749120</v>
      </c>
      <c r="G17" s="43">
        <f t="shared" si="2"/>
        <v>642660</v>
      </c>
      <c r="H17" s="43">
        <f t="shared" si="2"/>
        <v>0</v>
      </c>
      <c r="I17" s="43">
        <f t="shared" si="2"/>
        <v>26285670</v>
      </c>
      <c r="J17" s="43">
        <f t="shared" si="2"/>
        <v>261909934</v>
      </c>
      <c r="K17" s="43">
        <f t="shared" si="2"/>
        <v>23500000</v>
      </c>
      <c r="L17" s="43">
        <f t="shared" si="2"/>
        <v>55000000</v>
      </c>
      <c r="M17" s="43">
        <f t="shared" si="2"/>
        <v>7000000</v>
      </c>
      <c r="N17" s="43">
        <f t="shared" si="2"/>
        <v>200000</v>
      </c>
      <c r="O17" s="43">
        <f t="shared" si="2"/>
        <v>16851562</v>
      </c>
      <c r="P17" s="43">
        <f t="shared" si="2"/>
        <v>23227200</v>
      </c>
      <c r="Q17" s="43">
        <f t="shared" si="2"/>
        <v>0</v>
      </c>
      <c r="R17" s="43">
        <f t="shared" si="2"/>
        <v>195095</v>
      </c>
      <c r="S17" s="43">
        <f t="shared" si="2"/>
        <v>74940000</v>
      </c>
      <c r="T17" s="43">
        <f t="shared" si="2"/>
        <v>2842000</v>
      </c>
      <c r="U17" s="43">
        <f t="shared" si="2"/>
        <v>96196122</v>
      </c>
      <c r="V17" s="43">
        <f>SUM(V5,V16)</f>
        <v>748631892</v>
      </c>
      <c r="W17" s="42"/>
      <c r="X17" s="104">
        <f>V17-Kiadások!S34</f>
        <v>0</v>
      </c>
    </row>
    <row r="18" spans="1:49" s="3" customFormat="1" ht="47.25" customHeight="1" hidden="1">
      <c r="A18" s="45" t="s">
        <v>216</v>
      </c>
      <c r="B18" s="12" t="s">
        <v>221</v>
      </c>
      <c r="C18" s="10"/>
      <c r="D18" s="9"/>
      <c r="E18" s="9"/>
      <c r="F18" s="9"/>
      <c r="G18" s="9"/>
      <c r="H18" s="9"/>
      <c r="I18" s="9"/>
      <c r="J18" s="12"/>
      <c r="K18" s="9"/>
      <c r="L18" s="9"/>
      <c r="M18" s="9"/>
      <c r="N18" s="9"/>
      <c r="O18" s="9">
        <v>839764</v>
      </c>
      <c r="P18" s="9">
        <v>3110236</v>
      </c>
      <c r="Q18" s="9"/>
      <c r="R18" s="9"/>
      <c r="S18" s="9"/>
      <c r="T18" s="9"/>
      <c r="U18" s="9"/>
      <c r="V18" s="9">
        <f>SUM(C18:U18)</f>
        <v>3950000</v>
      </c>
      <c r="W18" s="132" t="s">
        <v>165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" customFormat="1" ht="47.25" customHeight="1" hidden="1">
      <c r="A19" s="45" t="s">
        <v>225</v>
      </c>
      <c r="B19" s="12" t="s">
        <v>213</v>
      </c>
      <c r="C19" s="10"/>
      <c r="D19" s="9"/>
      <c r="E19" s="9"/>
      <c r="F19" s="9"/>
      <c r="G19" s="9">
        <v>121863</v>
      </c>
      <c r="H19" s="9"/>
      <c r="I19" s="9"/>
      <c r="J19" s="12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SUM(C19:U19)</f>
        <v>121863</v>
      </c>
      <c r="W19" s="132" t="s">
        <v>172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47.25" customHeight="1" hidden="1">
      <c r="A20" s="45" t="s">
        <v>217</v>
      </c>
      <c r="B20" s="12" t="s">
        <v>226</v>
      </c>
      <c r="C20" s="10"/>
      <c r="D20" s="9"/>
      <c r="E20" s="9"/>
      <c r="F20" s="9"/>
      <c r="G20" s="9"/>
      <c r="H20" s="9"/>
      <c r="I20" s="9"/>
      <c r="J20" s="12"/>
      <c r="K20" s="9"/>
      <c r="L20" s="9"/>
      <c r="M20" s="9"/>
      <c r="N20" s="9"/>
      <c r="O20" s="9">
        <v>839764</v>
      </c>
      <c r="P20" s="9">
        <v>3110236</v>
      </c>
      <c r="Q20" s="9"/>
      <c r="R20" s="9"/>
      <c r="S20" s="9"/>
      <c r="T20" s="9"/>
      <c r="U20" s="9"/>
      <c r="V20" s="9">
        <f>SUM(C20:U20)</f>
        <v>3950000</v>
      </c>
      <c r="W20" s="132" t="s">
        <v>165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47.25" customHeight="1" hidden="1">
      <c r="A21" s="45" t="s">
        <v>222</v>
      </c>
      <c r="B21" s="12" t="s">
        <v>227</v>
      </c>
      <c r="C21" s="10"/>
      <c r="D21" s="9"/>
      <c r="E21" s="9"/>
      <c r="F21" s="9"/>
      <c r="G21" s="9"/>
      <c r="H21" s="9"/>
      <c r="I21" s="9"/>
      <c r="J21" s="12"/>
      <c r="K21" s="9"/>
      <c r="L21" s="9"/>
      <c r="M21" s="9"/>
      <c r="N21" s="9"/>
      <c r="O21" s="9">
        <v>839764</v>
      </c>
      <c r="P21" s="9">
        <v>3110236</v>
      </c>
      <c r="Q21" s="9"/>
      <c r="R21" s="9"/>
      <c r="S21" s="9"/>
      <c r="T21" s="9"/>
      <c r="U21" s="9"/>
      <c r="V21" s="9">
        <f>SUM(C21:U21)</f>
        <v>3950000</v>
      </c>
      <c r="W21" s="132" t="s">
        <v>165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" customFormat="1" ht="47.25" customHeight="1" hidden="1">
      <c r="A22" s="11"/>
      <c r="B22" s="44" t="s">
        <v>237</v>
      </c>
      <c r="C22" s="10"/>
      <c r="D22" s="9"/>
      <c r="E22" s="9"/>
      <c r="F22" s="9"/>
      <c r="G22" s="9"/>
      <c r="H22" s="9"/>
      <c r="I22" s="9"/>
      <c r="J22" s="12"/>
      <c r="K22" s="9"/>
      <c r="L22" s="9"/>
      <c r="M22" s="9"/>
      <c r="N22" s="9"/>
      <c r="O22" s="9">
        <v>4339026</v>
      </c>
      <c r="P22" s="9"/>
      <c r="Q22" s="9"/>
      <c r="R22" s="9"/>
      <c r="S22" s="9"/>
      <c r="T22" s="9"/>
      <c r="U22" s="9"/>
      <c r="V22" s="9">
        <f>SUM(C22:U22)</f>
        <v>4339026</v>
      </c>
      <c r="W22" s="132" t="s">
        <v>165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6" customFormat="1" ht="33" customHeight="1" hidden="1">
      <c r="A23" s="45"/>
      <c r="B23" s="12" t="s">
        <v>16</v>
      </c>
      <c r="C23" s="13">
        <f aca="true" t="shared" si="3" ref="C23:U23">SUM(C18:C22)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121863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6858318</v>
      </c>
      <c r="P23" s="13">
        <f t="shared" si="3"/>
        <v>9330708</v>
      </c>
      <c r="Q23" s="13">
        <f t="shared" si="3"/>
        <v>0</v>
      </c>
      <c r="R23" s="13">
        <f t="shared" si="3"/>
        <v>0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>SUM(V18:V22)</f>
        <v>16310889</v>
      </c>
      <c r="W23" s="13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24" s="4" customFormat="1" ht="33.75" customHeight="1">
      <c r="A24" s="58"/>
      <c r="B24" s="59" t="s">
        <v>214</v>
      </c>
      <c r="C24" s="43">
        <f aca="true" t="shared" si="4" ref="C24:V24">SUM(C17,C23)</f>
        <v>53806696</v>
      </c>
      <c r="D24" s="43">
        <f t="shared" si="4"/>
        <v>68661800</v>
      </c>
      <c r="E24" s="43">
        <f t="shared" si="4"/>
        <v>34624033</v>
      </c>
      <c r="F24" s="43">
        <f t="shared" si="4"/>
        <v>2749120</v>
      </c>
      <c r="G24" s="43">
        <f t="shared" si="4"/>
        <v>764523</v>
      </c>
      <c r="H24" s="43">
        <f t="shared" si="4"/>
        <v>0</v>
      </c>
      <c r="I24" s="43">
        <f t="shared" si="4"/>
        <v>26285670</v>
      </c>
      <c r="J24" s="43">
        <f t="shared" si="4"/>
        <v>261909934</v>
      </c>
      <c r="K24" s="43">
        <f t="shared" si="4"/>
        <v>23500000</v>
      </c>
      <c r="L24" s="43">
        <f t="shared" si="4"/>
        <v>55000000</v>
      </c>
      <c r="M24" s="43">
        <f t="shared" si="4"/>
        <v>7000000</v>
      </c>
      <c r="N24" s="43">
        <f t="shared" si="4"/>
        <v>200000</v>
      </c>
      <c r="O24" s="43">
        <f t="shared" si="4"/>
        <v>23709880</v>
      </c>
      <c r="P24" s="43">
        <f t="shared" si="4"/>
        <v>32557908</v>
      </c>
      <c r="Q24" s="43">
        <f t="shared" si="4"/>
        <v>0</v>
      </c>
      <c r="R24" s="43">
        <f t="shared" si="4"/>
        <v>195095</v>
      </c>
      <c r="S24" s="43">
        <f t="shared" si="4"/>
        <v>74940000</v>
      </c>
      <c r="T24" s="43">
        <f t="shared" si="4"/>
        <v>2842000</v>
      </c>
      <c r="U24" s="43">
        <f t="shared" si="4"/>
        <v>96196122</v>
      </c>
      <c r="V24" s="43">
        <f t="shared" si="4"/>
        <v>764942781</v>
      </c>
      <c r="W24" s="42"/>
      <c r="X24" s="104">
        <f>V24-Kiadások!S61</f>
        <v>0</v>
      </c>
    </row>
    <row r="25" spans="1:23" ht="39.75" customHeight="1">
      <c r="A25" s="11"/>
      <c r="B25" s="129" t="s">
        <v>280</v>
      </c>
      <c r="C25" s="108"/>
      <c r="D25" s="108"/>
      <c r="E25" s="108"/>
      <c r="F25" s="108"/>
      <c r="G25" s="108"/>
      <c r="H25" s="108"/>
      <c r="I25" s="13">
        <v>2512760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9">
        <f aca="true" t="shared" si="5" ref="V25:V32">SUM(C25:U25)</f>
        <v>2512760</v>
      </c>
      <c r="W25" s="132" t="s">
        <v>286</v>
      </c>
    </row>
    <row r="26" spans="1:23" ht="39.75" customHeight="1">
      <c r="A26" s="45"/>
      <c r="B26" s="129" t="s">
        <v>281</v>
      </c>
      <c r="C26" s="108"/>
      <c r="D26" s="108"/>
      <c r="E26" s="108"/>
      <c r="F26" s="108"/>
      <c r="G26" s="108"/>
      <c r="H26" s="108"/>
      <c r="I26" s="13">
        <v>1693638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9">
        <f t="shared" si="5"/>
        <v>1693638</v>
      </c>
      <c r="W26" s="132" t="s">
        <v>286</v>
      </c>
    </row>
    <row r="27" spans="1:23" ht="39.75" customHeight="1">
      <c r="A27" s="11"/>
      <c r="B27" s="44" t="s">
        <v>288</v>
      </c>
      <c r="C27" s="108"/>
      <c r="D27" s="108"/>
      <c r="E27" s="108"/>
      <c r="F27" s="108"/>
      <c r="G27" s="108"/>
      <c r="H27" s="108"/>
      <c r="I27" s="13">
        <v>6129900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9">
        <f t="shared" si="5"/>
        <v>6129900</v>
      </c>
      <c r="W27" s="132" t="s">
        <v>165</v>
      </c>
    </row>
    <row r="28" spans="1:23" ht="39.75" customHeight="1">
      <c r="A28" s="45"/>
      <c r="B28" s="44" t="s">
        <v>290</v>
      </c>
      <c r="C28" s="108"/>
      <c r="D28" s="108"/>
      <c r="E28" s="108"/>
      <c r="F28" s="108"/>
      <c r="G28" s="108"/>
      <c r="H28" s="108"/>
      <c r="I28" s="13">
        <v>132000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9">
        <f t="shared" si="5"/>
        <v>132000</v>
      </c>
      <c r="W28" s="132">
        <v>107060</v>
      </c>
    </row>
    <row r="29" spans="1:23" ht="39.75" customHeight="1">
      <c r="A29" s="11"/>
      <c r="B29" s="12" t="s">
        <v>316</v>
      </c>
      <c r="C29" s="108"/>
      <c r="D29" s="108"/>
      <c r="E29" s="108"/>
      <c r="F29" s="108"/>
      <c r="G29" s="108"/>
      <c r="H29" s="108"/>
      <c r="I29" s="108"/>
      <c r="J29" s="13">
        <v>268000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9">
        <f t="shared" si="5"/>
        <v>268000</v>
      </c>
      <c r="W29" s="132" t="s">
        <v>165</v>
      </c>
    </row>
    <row r="30" spans="1:23" ht="39.75" customHeight="1">
      <c r="A30" s="45"/>
      <c r="B30" s="12" t="s">
        <v>293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3">
        <v>-2500000</v>
      </c>
      <c r="P30" s="108"/>
      <c r="Q30" s="108"/>
      <c r="R30" s="108"/>
      <c r="S30" s="108"/>
      <c r="T30" s="136"/>
      <c r="U30" s="136"/>
      <c r="V30" s="9">
        <f t="shared" si="5"/>
        <v>-2500000</v>
      </c>
      <c r="W30" s="132" t="s">
        <v>165</v>
      </c>
    </row>
    <row r="31" spans="1:23" ht="39.75" customHeight="1">
      <c r="A31" s="45"/>
      <c r="B31" s="12" t="s">
        <v>319</v>
      </c>
      <c r="C31" s="108"/>
      <c r="D31" s="108"/>
      <c r="E31" s="108"/>
      <c r="F31" s="108"/>
      <c r="G31" s="13">
        <v>750000</v>
      </c>
      <c r="H31" s="108"/>
      <c r="I31" s="108"/>
      <c r="J31" s="108"/>
      <c r="K31" s="108"/>
      <c r="L31" s="108"/>
      <c r="M31" s="108"/>
      <c r="N31" s="108"/>
      <c r="O31" s="13"/>
      <c r="P31" s="108"/>
      <c r="Q31" s="108"/>
      <c r="R31" s="108"/>
      <c r="S31" s="108"/>
      <c r="T31" s="136"/>
      <c r="U31" s="136"/>
      <c r="V31" s="9">
        <f t="shared" si="5"/>
        <v>750000</v>
      </c>
      <c r="W31" s="132" t="s">
        <v>165</v>
      </c>
    </row>
    <row r="32" spans="1:23" ht="39.75" customHeight="1">
      <c r="A32" s="11"/>
      <c r="B32" s="12" t="s">
        <v>303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>
        <v>10</v>
      </c>
      <c r="U32" s="108">
        <v>-10</v>
      </c>
      <c r="V32" s="9">
        <f t="shared" si="5"/>
        <v>0</v>
      </c>
      <c r="W32" s="130"/>
    </row>
    <row r="33" spans="1:49" s="6" customFormat="1" ht="33" customHeight="1">
      <c r="A33" s="58"/>
      <c r="B33" s="58" t="s">
        <v>16</v>
      </c>
      <c r="C33" s="58">
        <f aca="true" t="shared" si="6" ref="C33:H33">SUM(C27:C32)</f>
        <v>0</v>
      </c>
      <c r="D33" s="58">
        <f t="shared" si="6"/>
        <v>0</v>
      </c>
      <c r="E33" s="58">
        <f t="shared" si="6"/>
        <v>0</v>
      </c>
      <c r="F33" s="58">
        <f t="shared" si="6"/>
        <v>0</v>
      </c>
      <c r="G33" s="150">
        <f t="shared" si="6"/>
        <v>750000</v>
      </c>
      <c r="H33" s="150">
        <f t="shared" si="6"/>
        <v>0</v>
      </c>
      <c r="I33" s="150">
        <f aca="true" t="shared" si="7" ref="I33:V33">SUM(I25:I32)</f>
        <v>10468298</v>
      </c>
      <c r="J33" s="150">
        <f t="shared" si="7"/>
        <v>268000</v>
      </c>
      <c r="K33" s="150">
        <f t="shared" si="7"/>
        <v>0</v>
      </c>
      <c r="L33" s="150">
        <f t="shared" si="7"/>
        <v>0</v>
      </c>
      <c r="M33" s="150">
        <f t="shared" si="7"/>
        <v>0</v>
      </c>
      <c r="N33" s="150">
        <f t="shared" si="7"/>
        <v>0</v>
      </c>
      <c r="O33" s="150">
        <f t="shared" si="7"/>
        <v>-2500000</v>
      </c>
      <c r="P33" s="150">
        <f t="shared" si="7"/>
        <v>0</v>
      </c>
      <c r="Q33" s="150">
        <f t="shared" si="7"/>
        <v>0</v>
      </c>
      <c r="R33" s="150">
        <f t="shared" si="7"/>
        <v>0</v>
      </c>
      <c r="S33" s="150">
        <f t="shared" si="7"/>
        <v>0</v>
      </c>
      <c r="T33" s="150">
        <f t="shared" si="7"/>
        <v>10</v>
      </c>
      <c r="U33" s="150">
        <f t="shared" si="7"/>
        <v>-10</v>
      </c>
      <c r="V33" s="150">
        <f t="shared" si="7"/>
        <v>8986298</v>
      </c>
      <c r="W33" s="5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24" s="4" customFormat="1" ht="33.75" customHeight="1">
      <c r="A34" s="58"/>
      <c r="B34" s="59" t="s">
        <v>306</v>
      </c>
      <c r="C34" s="43">
        <f aca="true" t="shared" si="8" ref="C34:H34">SUM(C26,C33)</f>
        <v>0</v>
      </c>
      <c r="D34" s="43">
        <f t="shared" si="8"/>
        <v>0</v>
      </c>
      <c r="E34" s="43">
        <f t="shared" si="8"/>
        <v>0</v>
      </c>
      <c r="F34" s="43">
        <f t="shared" si="8"/>
        <v>0</v>
      </c>
      <c r="G34" s="43">
        <f t="shared" si="8"/>
        <v>750000</v>
      </c>
      <c r="H34" s="43">
        <f t="shared" si="8"/>
        <v>0</v>
      </c>
      <c r="I34" s="43">
        <f aca="true" t="shared" si="9" ref="I34:V34">SUM(I24,I33)</f>
        <v>36753968</v>
      </c>
      <c r="J34" s="43">
        <f t="shared" si="9"/>
        <v>262177934</v>
      </c>
      <c r="K34" s="43">
        <f t="shared" si="9"/>
        <v>23500000</v>
      </c>
      <c r="L34" s="43">
        <f t="shared" si="9"/>
        <v>55000000</v>
      </c>
      <c r="M34" s="43">
        <f t="shared" si="9"/>
        <v>7000000</v>
      </c>
      <c r="N34" s="43">
        <f t="shared" si="9"/>
        <v>200000</v>
      </c>
      <c r="O34" s="43">
        <f t="shared" si="9"/>
        <v>21209880</v>
      </c>
      <c r="P34" s="43">
        <f t="shared" si="9"/>
        <v>32557908</v>
      </c>
      <c r="Q34" s="43">
        <f t="shared" si="9"/>
        <v>0</v>
      </c>
      <c r="R34" s="43">
        <f t="shared" si="9"/>
        <v>195095</v>
      </c>
      <c r="S34" s="43">
        <f t="shared" si="9"/>
        <v>74940000</v>
      </c>
      <c r="T34" s="43">
        <f t="shared" si="9"/>
        <v>2842010</v>
      </c>
      <c r="U34" s="43">
        <f t="shared" si="9"/>
        <v>96196112</v>
      </c>
      <c r="V34" s="137">
        <f t="shared" si="9"/>
        <v>773929079</v>
      </c>
      <c r="W34" s="42"/>
      <c r="X34" s="104">
        <f>V34-Kiadások!S83</f>
        <v>0</v>
      </c>
    </row>
    <row r="35" spans="1:23" ht="39.75" customHeight="1">
      <c r="A35" s="45"/>
      <c r="B35" s="12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30"/>
    </row>
    <row r="36" spans="1:23" ht="39.75" customHeight="1">
      <c r="A36" s="11"/>
      <c r="B36" s="44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30"/>
    </row>
    <row r="37" spans="1:23" ht="39.75" customHeight="1">
      <c r="A37" s="45"/>
      <c r="B37" s="12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30"/>
    </row>
    <row r="38" spans="1:24" ht="39.75" customHeight="1">
      <c r="A38" s="11"/>
      <c r="B38" s="44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30"/>
      <c r="X38" s="104" t="e">
        <f>V38-Kiadások!#REF!</f>
        <v>#REF!</v>
      </c>
    </row>
  </sheetData>
  <sheetProtection/>
  <mergeCells count="26">
    <mergeCell ref="W2:W4"/>
    <mergeCell ref="N3:N4"/>
    <mergeCell ref="K2:N2"/>
    <mergeCell ref="P2:P4"/>
    <mergeCell ref="U3:U4"/>
    <mergeCell ref="T3:T4"/>
    <mergeCell ref="R2:R4"/>
    <mergeCell ref="S3:S4"/>
    <mergeCell ref="S2:U2"/>
    <mergeCell ref="V2:V4"/>
    <mergeCell ref="M3:M4"/>
    <mergeCell ref="C2:I2"/>
    <mergeCell ref="G3:G4"/>
    <mergeCell ref="I3:I4"/>
    <mergeCell ref="C3:C4"/>
    <mergeCell ref="E3:E4"/>
    <mergeCell ref="Q2:Q4"/>
    <mergeCell ref="H3:H4"/>
    <mergeCell ref="D3:D4"/>
    <mergeCell ref="A2:A4"/>
    <mergeCell ref="B2:B4"/>
    <mergeCell ref="O3:O4"/>
    <mergeCell ref="K3:K4"/>
    <mergeCell ref="L3:L4"/>
    <mergeCell ref="F3:F4"/>
    <mergeCell ref="J3:J4"/>
  </mergeCell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landscape" paperSize="8" scale="42" r:id="rId1"/>
  <headerFooter>
    <oddHeader>&amp;CLitér Község Önkormányzata
2018. évi költségvetés III.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83"/>
  <sheetViews>
    <sheetView zoomScale="73" zoomScaleNormal="73" workbookViewId="0" topLeftCell="A1">
      <pane ySplit="5" topLeftCell="A60" activePane="bottomLeft" state="frozen"/>
      <selection pane="topLeft" activeCell="A1" sqref="A1"/>
      <selection pane="bottomLeft" activeCell="B68" sqref="B68"/>
    </sheetView>
  </sheetViews>
  <sheetFormatPr defaultColWidth="17.00390625" defaultRowHeight="12.75"/>
  <cols>
    <col min="1" max="1" width="21.00390625" style="107" customWidth="1"/>
    <col min="2" max="2" width="47.875" style="107" bestFit="1" customWidth="1"/>
    <col min="3" max="3" width="12.625" style="107" bestFit="1" customWidth="1"/>
    <col min="4" max="4" width="11.25390625" style="107" bestFit="1" customWidth="1"/>
    <col min="5" max="5" width="12.375" style="107" bestFit="1" customWidth="1"/>
    <col min="6" max="6" width="13.75390625" style="107" bestFit="1" customWidth="1"/>
    <col min="7" max="7" width="10.375" style="107" bestFit="1" customWidth="1"/>
    <col min="8" max="8" width="9.75390625" style="107" bestFit="1" customWidth="1"/>
    <col min="9" max="9" width="14.00390625" style="107" bestFit="1" customWidth="1"/>
    <col min="10" max="10" width="11.75390625" style="107" bestFit="1" customWidth="1"/>
    <col min="11" max="11" width="12.875" style="107" bestFit="1" customWidth="1"/>
    <col min="12" max="13" width="14.00390625" style="107" bestFit="1" customWidth="1"/>
    <col min="14" max="14" width="11.25390625" style="107" bestFit="1" customWidth="1"/>
    <col min="15" max="15" width="15.625" style="107" bestFit="1" customWidth="1"/>
    <col min="16" max="16" width="24.625" style="107" bestFit="1" customWidth="1"/>
    <col min="17" max="17" width="19.00390625" style="107" bestFit="1" customWidth="1"/>
    <col min="18" max="18" width="22.875" style="107" bestFit="1" customWidth="1"/>
    <col min="19" max="19" width="18.25390625" style="107" customWidth="1"/>
    <col min="20" max="20" width="33.75390625" style="111" customWidth="1"/>
    <col min="21" max="16384" width="17.00390625" style="107" customWidth="1"/>
  </cols>
  <sheetData>
    <row r="1" spans="1:19" ht="34.5" customHeight="1">
      <c r="A1" s="107" t="s">
        <v>4</v>
      </c>
      <c r="O1" s="146" t="s">
        <v>34</v>
      </c>
      <c r="P1" s="146"/>
      <c r="Q1" s="146"/>
      <c r="R1" s="146"/>
      <c r="S1" s="146"/>
    </row>
    <row r="2" spans="1:20" s="116" customFormat="1" ht="31.5" customHeight="1">
      <c r="A2" s="141" t="s">
        <v>1</v>
      </c>
      <c r="B2" s="142" t="s">
        <v>2</v>
      </c>
      <c r="C2" s="142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 t="s">
        <v>6</v>
      </c>
      <c r="N2" s="142"/>
      <c r="O2" s="142"/>
      <c r="P2" s="141" t="s">
        <v>128</v>
      </c>
      <c r="Q2" s="141"/>
      <c r="R2" s="141"/>
      <c r="S2" s="147" t="s">
        <v>3</v>
      </c>
      <c r="T2" s="145" t="s">
        <v>159</v>
      </c>
    </row>
    <row r="3" spans="1:20" s="116" customFormat="1" ht="24" customHeight="1">
      <c r="A3" s="141"/>
      <c r="B3" s="142"/>
      <c r="C3" s="140" t="s">
        <v>10</v>
      </c>
      <c r="D3" s="140" t="s">
        <v>38</v>
      </c>
      <c r="E3" s="140" t="s">
        <v>18</v>
      </c>
      <c r="F3" s="140" t="s">
        <v>11</v>
      </c>
      <c r="G3" s="140" t="s">
        <v>19</v>
      </c>
      <c r="H3" s="140"/>
      <c r="I3" s="140"/>
      <c r="J3" s="140"/>
      <c r="K3" s="140"/>
      <c r="L3" s="140"/>
      <c r="M3" s="140" t="s">
        <v>31</v>
      </c>
      <c r="N3" s="140" t="s">
        <v>32</v>
      </c>
      <c r="O3" s="140" t="s">
        <v>33</v>
      </c>
      <c r="P3" s="140" t="s">
        <v>39</v>
      </c>
      <c r="Q3" s="140" t="s">
        <v>127</v>
      </c>
      <c r="R3" s="140" t="s">
        <v>138</v>
      </c>
      <c r="S3" s="147"/>
      <c r="T3" s="145"/>
    </row>
    <row r="4" spans="1:20" s="116" customFormat="1" ht="60" customHeight="1">
      <c r="A4" s="141"/>
      <c r="B4" s="142"/>
      <c r="C4" s="140"/>
      <c r="D4" s="140"/>
      <c r="E4" s="140"/>
      <c r="F4" s="140"/>
      <c r="G4" s="114" t="s">
        <v>140</v>
      </c>
      <c r="H4" s="114" t="s">
        <v>139</v>
      </c>
      <c r="I4" s="114" t="s">
        <v>15</v>
      </c>
      <c r="J4" s="114" t="s">
        <v>17</v>
      </c>
      <c r="K4" s="114" t="s">
        <v>35</v>
      </c>
      <c r="L4" s="114" t="s">
        <v>37</v>
      </c>
      <c r="M4" s="140"/>
      <c r="N4" s="140"/>
      <c r="O4" s="140"/>
      <c r="P4" s="140"/>
      <c r="Q4" s="140"/>
      <c r="R4" s="140"/>
      <c r="S4" s="147"/>
      <c r="T4" s="145"/>
    </row>
    <row r="5" spans="1:20" s="117" customFormat="1" ht="37.5" customHeight="1">
      <c r="A5" s="34"/>
      <c r="B5" s="36" t="s">
        <v>155</v>
      </c>
      <c r="C5" s="35">
        <v>25519826</v>
      </c>
      <c r="D5" s="35">
        <v>5266421</v>
      </c>
      <c r="E5" s="35">
        <v>58218502</v>
      </c>
      <c r="F5" s="35">
        <v>3760000</v>
      </c>
      <c r="G5" s="35"/>
      <c r="H5" s="35"/>
      <c r="I5" s="35">
        <v>102218249</v>
      </c>
      <c r="J5" s="35"/>
      <c r="K5" s="35">
        <v>7142271</v>
      </c>
      <c r="L5" s="35">
        <v>91380745</v>
      </c>
      <c r="M5" s="35">
        <v>263227146</v>
      </c>
      <c r="N5" s="35">
        <v>7591000</v>
      </c>
      <c r="O5" s="35"/>
      <c r="P5" s="35">
        <v>5418866</v>
      </c>
      <c r="Q5" s="35">
        <v>61947832</v>
      </c>
      <c r="R5" s="35">
        <v>75135095</v>
      </c>
      <c r="S5" s="35">
        <f aca="true" t="shared" si="0" ref="S5:S13">SUM(C5:R5)</f>
        <v>706825953</v>
      </c>
      <c r="T5" s="92"/>
    </row>
    <row r="6" spans="1:20" s="118" customFormat="1" ht="57" customHeight="1" hidden="1">
      <c r="A6" s="15" t="s">
        <v>157</v>
      </c>
      <c r="B6" s="44" t="s">
        <v>158</v>
      </c>
      <c r="C6" s="9"/>
      <c r="D6" s="9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>
        <v>340400</v>
      </c>
      <c r="R6" s="9"/>
      <c r="S6" s="9">
        <f t="shared" si="0"/>
        <v>340400</v>
      </c>
      <c r="T6" s="93" t="s">
        <v>164</v>
      </c>
    </row>
    <row r="7" spans="1:20" s="118" customFormat="1" ht="37.5" customHeight="1" hidden="1">
      <c r="A7" s="50"/>
      <c r="B7" s="52" t="s">
        <v>160</v>
      </c>
      <c r="C7" s="9"/>
      <c r="D7" s="9"/>
      <c r="E7" s="95"/>
      <c r="F7" s="95"/>
      <c r="G7" s="95"/>
      <c r="H7" s="95"/>
      <c r="I7" s="95"/>
      <c r="J7" s="95"/>
      <c r="K7" s="95"/>
      <c r="L7" s="95">
        <v>-468344</v>
      </c>
      <c r="M7" s="95"/>
      <c r="N7" s="95"/>
      <c r="O7" s="95"/>
      <c r="P7" s="95"/>
      <c r="Q7" s="95"/>
      <c r="R7" s="9"/>
      <c r="S7" s="9">
        <f t="shared" si="0"/>
        <v>-468344</v>
      </c>
      <c r="T7" s="93" t="s">
        <v>165</v>
      </c>
    </row>
    <row r="8" spans="1:20" s="118" customFormat="1" ht="37.5" customHeight="1" hidden="1">
      <c r="A8" s="50"/>
      <c r="B8" s="52" t="s">
        <v>161</v>
      </c>
      <c r="C8" s="9"/>
      <c r="D8" s="9"/>
      <c r="E8" s="95">
        <v>468344</v>
      </c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  <c r="R8" s="9"/>
      <c r="S8" s="9">
        <f t="shared" si="0"/>
        <v>468344</v>
      </c>
      <c r="T8" s="93" t="s">
        <v>165</v>
      </c>
    </row>
    <row r="9" spans="1:20" s="118" customFormat="1" ht="37.5" customHeight="1" hidden="1">
      <c r="A9" s="15" t="s">
        <v>192</v>
      </c>
      <c r="B9" s="44" t="s">
        <v>166</v>
      </c>
      <c r="C9" s="9"/>
      <c r="D9" s="9"/>
      <c r="E9" s="95"/>
      <c r="F9" s="95">
        <v>302260</v>
      </c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  <c r="R9" s="9"/>
      <c r="S9" s="9">
        <f t="shared" si="0"/>
        <v>302260</v>
      </c>
      <c r="T9" s="93">
        <v>107060</v>
      </c>
    </row>
    <row r="10" spans="1:20" s="118" customFormat="1" ht="37.5" customHeight="1" hidden="1">
      <c r="A10" s="15"/>
      <c r="B10" s="53" t="s">
        <v>167</v>
      </c>
      <c r="C10" s="9"/>
      <c r="D10" s="9"/>
      <c r="E10" s="95"/>
      <c r="F10" s="95"/>
      <c r="G10" s="95"/>
      <c r="H10" s="95"/>
      <c r="I10" s="95"/>
      <c r="J10" s="95"/>
      <c r="K10" s="95"/>
      <c r="L10" s="95">
        <v>-302721</v>
      </c>
      <c r="M10" s="95"/>
      <c r="N10" s="95"/>
      <c r="O10" s="95"/>
      <c r="P10" s="95"/>
      <c r="Q10" s="95"/>
      <c r="R10" s="9"/>
      <c r="S10" s="9">
        <f t="shared" si="0"/>
        <v>-302721</v>
      </c>
      <c r="T10" s="93" t="s">
        <v>165</v>
      </c>
    </row>
    <row r="11" spans="1:20" s="119" customFormat="1" ht="54.75" customHeight="1" hidden="1">
      <c r="A11" s="50"/>
      <c r="B11" s="53" t="s">
        <v>168</v>
      </c>
      <c r="C11" s="9"/>
      <c r="D11" s="9"/>
      <c r="E11" s="95">
        <v>302721</v>
      </c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7"/>
      <c r="Q11" s="97"/>
      <c r="R11" s="8"/>
      <c r="S11" s="9">
        <f t="shared" si="0"/>
        <v>302721</v>
      </c>
      <c r="T11" s="93" t="s">
        <v>165</v>
      </c>
    </row>
    <row r="12" spans="1:20" s="119" customFormat="1" ht="54.75" customHeight="1" hidden="1">
      <c r="A12" s="50"/>
      <c r="B12" s="53" t="s">
        <v>169</v>
      </c>
      <c r="C12" s="9"/>
      <c r="D12" s="9"/>
      <c r="E12" s="95">
        <v>-11800</v>
      </c>
      <c r="F12" s="95"/>
      <c r="G12" s="95"/>
      <c r="H12" s="95"/>
      <c r="I12" s="95"/>
      <c r="J12" s="95"/>
      <c r="K12" s="95">
        <v>11800</v>
      </c>
      <c r="L12" s="96"/>
      <c r="M12" s="95"/>
      <c r="N12" s="95"/>
      <c r="O12" s="95"/>
      <c r="P12" s="97"/>
      <c r="Q12" s="97"/>
      <c r="R12" s="8"/>
      <c r="S12" s="9">
        <f t="shared" si="0"/>
        <v>0</v>
      </c>
      <c r="T12" s="93" t="s">
        <v>165</v>
      </c>
    </row>
    <row r="13" spans="1:20" s="119" customFormat="1" ht="54.75" customHeight="1" hidden="1">
      <c r="A13" s="25" t="s">
        <v>170</v>
      </c>
      <c r="B13" s="53" t="s">
        <v>171</v>
      </c>
      <c r="C13" s="9"/>
      <c r="D13" s="9"/>
      <c r="E13" s="9">
        <v>1385888</v>
      </c>
      <c r="F13" s="9"/>
      <c r="G13" s="9"/>
      <c r="H13" s="9"/>
      <c r="I13" s="9"/>
      <c r="J13" s="9"/>
      <c r="K13" s="9"/>
      <c r="L13" s="40"/>
      <c r="M13" s="9"/>
      <c r="N13" s="9"/>
      <c r="O13" s="9"/>
      <c r="P13" s="8"/>
      <c r="Q13" s="8"/>
      <c r="R13" s="8"/>
      <c r="S13" s="9">
        <f t="shared" si="0"/>
        <v>1385888</v>
      </c>
      <c r="T13" s="93" t="s">
        <v>165</v>
      </c>
    </row>
    <row r="14" spans="1:20" s="90" customFormat="1" ht="37.5" customHeight="1" hidden="1">
      <c r="A14" s="50"/>
      <c r="B14" s="30" t="s">
        <v>183</v>
      </c>
      <c r="C14" s="10"/>
      <c r="D14" s="9"/>
      <c r="E14" s="9">
        <v>312000</v>
      </c>
      <c r="F14" s="9"/>
      <c r="G14" s="9"/>
      <c r="H14" s="9"/>
      <c r="I14" s="9"/>
      <c r="J14" s="44"/>
      <c r="K14" s="9"/>
      <c r="L14" s="9">
        <v>-312000</v>
      </c>
      <c r="M14" s="9"/>
      <c r="N14" s="9"/>
      <c r="O14" s="9"/>
      <c r="P14" s="9"/>
      <c r="Q14" s="9"/>
      <c r="R14" s="9"/>
      <c r="S14" s="9">
        <f aca="true" t="shared" si="1" ref="S14:S22">SUM(C14:R14)</f>
        <v>0</v>
      </c>
      <c r="T14" s="93" t="s">
        <v>165</v>
      </c>
    </row>
    <row r="15" spans="1:20" s="106" customFormat="1" ht="38.25" customHeight="1" hidden="1">
      <c r="A15" s="50"/>
      <c r="B15" s="30" t="s">
        <v>173</v>
      </c>
      <c r="C15" s="95">
        <v>106602</v>
      </c>
      <c r="D15" s="95">
        <v>43398</v>
      </c>
      <c r="E15" s="55"/>
      <c r="F15" s="56">
        <v>-150000</v>
      </c>
      <c r="G15" s="56"/>
      <c r="H15" s="56"/>
      <c r="I15" s="56"/>
      <c r="J15" s="55"/>
      <c r="K15" s="56"/>
      <c r="L15" s="57"/>
      <c r="M15" s="56"/>
      <c r="N15" s="56"/>
      <c r="O15" s="56"/>
      <c r="P15" s="56"/>
      <c r="Q15" s="56"/>
      <c r="R15" s="56"/>
      <c r="S15" s="9">
        <f t="shared" si="1"/>
        <v>0</v>
      </c>
      <c r="T15" s="100" t="s">
        <v>175</v>
      </c>
    </row>
    <row r="16" spans="1:20" s="106" customFormat="1" ht="45.75" customHeight="1" hidden="1">
      <c r="A16" s="50"/>
      <c r="B16" s="30" t="s">
        <v>174</v>
      </c>
      <c r="C16" s="9">
        <v>106602</v>
      </c>
      <c r="D16" s="9">
        <v>43398</v>
      </c>
      <c r="E16" s="9">
        <v>-150000</v>
      </c>
      <c r="F16" s="9"/>
      <c r="G16" s="9"/>
      <c r="H16" s="9"/>
      <c r="I16" s="9"/>
      <c r="J16" s="9"/>
      <c r="K16" s="9"/>
      <c r="L16" s="40"/>
      <c r="M16" s="9"/>
      <c r="N16" s="9"/>
      <c r="O16" s="9"/>
      <c r="P16" s="9"/>
      <c r="Q16" s="9"/>
      <c r="R16" s="9"/>
      <c r="S16" s="9">
        <f t="shared" si="1"/>
        <v>0</v>
      </c>
      <c r="T16" s="93" t="s">
        <v>165</v>
      </c>
    </row>
    <row r="17" spans="1:20" s="106" customFormat="1" ht="60" customHeight="1" hidden="1">
      <c r="A17" s="50"/>
      <c r="B17" s="30" t="s">
        <v>177</v>
      </c>
      <c r="C17" s="9"/>
      <c r="D17" s="9"/>
      <c r="E17" s="9"/>
      <c r="F17" s="9"/>
      <c r="G17" s="9"/>
      <c r="H17" s="9"/>
      <c r="I17" s="9"/>
      <c r="J17" s="9"/>
      <c r="K17" s="9"/>
      <c r="L17" s="40"/>
      <c r="M17" s="9"/>
      <c r="N17" s="9"/>
      <c r="O17" s="9"/>
      <c r="P17" s="9">
        <v>2842000</v>
      </c>
      <c r="Q17" s="9"/>
      <c r="R17" s="9"/>
      <c r="S17" s="9">
        <f t="shared" si="1"/>
        <v>2842000</v>
      </c>
      <c r="T17" s="93" t="s">
        <v>165</v>
      </c>
    </row>
    <row r="18" spans="1:20" s="106" customFormat="1" ht="60" customHeight="1" hidden="1">
      <c r="A18" s="50"/>
      <c r="B18" s="12" t="s">
        <v>178</v>
      </c>
      <c r="C18" s="9"/>
      <c r="D18" s="9"/>
      <c r="E18" s="9"/>
      <c r="F18" s="9"/>
      <c r="G18" s="9"/>
      <c r="H18" s="9"/>
      <c r="I18" s="9"/>
      <c r="J18" s="9"/>
      <c r="K18" s="9"/>
      <c r="L18" s="40"/>
      <c r="M18" s="9"/>
      <c r="N18" s="9"/>
      <c r="O18" s="9"/>
      <c r="P18" s="9"/>
      <c r="Q18" s="9"/>
      <c r="R18" s="9"/>
      <c r="S18" s="9">
        <f t="shared" si="1"/>
        <v>0</v>
      </c>
      <c r="T18" s="101" t="s">
        <v>179</v>
      </c>
    </row>
    <row r="19" spans="1:20" s="106" customFormat="1" ht="48.75" customHeight="1" hidden="1">
      <c r="A19" s="50"/>
      <c r="B19" s="44" t="s">
        <v>184</v>
      </c>
      <c r="C19" s="9"/>
      <c r="D19" s="9"/>
      <c r="E19" s="9">
        <v>34650</v>
      </c>
      <c r="F19" s="9"/>
      <c r="G19" s="9"/>
      <c r="H19" s="9"/>
      <c r="I19" s="9"/>
      <c r="J19" s="9"/>
      <c r="K19" s="9"/>
      <c r="L19" s="9">
        <v>-34650</v>
      </c>
      <c r="M19" s="9"/>
      <c r="N19" s="9"/>
      <c r="O19" s="9"/>
      <c r="P19" s="9"/>
      <c r="Q19" s="9"/>
      <c r="R19" s="9"/>
      <c r="S19" s="9">
        <f t="shared" si="1"/>
        <v>0</v>
      </c>
      <c r="T19" s="102" t="s">
        <v>165</v>
      </c>
    </row>
    <row r="20" spans="1:20" s="106" customFormat="1" ht="38.25" customHeight="1" hidden="1">
      <c r="A20" s="50"/>
      <c r="B20" s="44" t="s">
        <v>180</v>
      </c>
      <c r="C20" s="9"/>
      <c r="D20" s="9"/>
      <c r="E20" s="9"/>
      <c r="F20" s="9"/>
      <c r="G20" s="9"/>
      <c r="H20" s="9"/>
      <c r="I20" s="9"/>
      <c r="J20" s="9"/>
      <c r="K20" s="9"/>
      <c r="L20" s="40"/>
      <c r="M20" s="9"/>
      <c r="N20" s="9"/>
      <c r="O20" s="9"/>
      <c r="P20" s="9"/>
      <c r="Q20" s="9"/>
      <c r="R20" s="9"/>
      <c r="S20" s="9">
        <f t="shared" si="1"/>
        <v>0</v>
      </c>
      <c r="T20" s="102" t="s">
        <v>165</v>
      </c>
    </row>
    <row r="21" spans="1:20" s="106" customFormat="1" ht="38.25" customHeight="1" hidden="1">
      <c r="A21" s="50"/>
      <c r="B21" s="44" t="s">
        <v>181</v>
      </c>
      <c r="C21" s="9"/>
      <c r="D21" s="9"/>
      <c r="E21" s="9"/>
      <c r="F21" s="9"/>
      <c r="G21" s="9"/>
      <c r="H21" s="9"/>
      <c r="I21" s="9"/>
      <c r="J21" s="9"/>
      <c r="K21" s="9"/>
      <c r="L21" s="40"/>
      <c r="M21" s="9"/>
      <c r="N21" s="9"/>
      <c r="O21" s="9"/>
      <c r="P21" s="9"/>
      <c r="Q21" s="9"/>
      <c r="R21" s="9"/>
      <c r="S21" s="9">
        <f t="shared" si="1"/>
        <v>0</v>
      </c>
      <c r="T21" s="102" t="s">
        <v>165</v>
      </c>
    </row>
    <row r="22" spans="1:20" s="106" customFormat="1" ht="54.75" customHeight="1" hidden="1">
      <c r="A22" s="50"/>
      <c r="B22" s="30" t="s">
        <v>182</v>
      </c>
      <c r="C22" s="9"/>
      <c r="D22" s="9"/>
      <c r="E22" s="9"/>
      <c r="F22" s="9"/>
      <c r="G22" s="9"/>
      <c r="H22" s="9"/>
      <c r="I22" s="9"/>
      <c r="J22" s="9"/>
      <c r="K22" s="9"/>
      <c r="L22" s="9">
        <v>-1517636</v>
      </c>
      <c r="M22" s="9"/>
      <c r="N22" s="9"/>
      <c r="O22" s="9"/>
      <c r="P22" s="9"/>
      <c r="Q22" s="9"/>
      <c r="R22" s="9"/>
      <c r="S22" s="9">
        <f t="shared" si="1"/>
        <v>-1517636</v>
      </c>
      <c r="T22" s="94"/>
    </row>
    <row r="23" spans="1:20" s="106" customFormat="1" ht="37.5" customHeight="1" hidden="1">
      <c r="A23" s="15"/>
      <c r="B23" s="14" t="s">
        <v>203</v>
      </c>
      <c r="C23" s="9"/>
      <c r="D23" s="9"/>
      <c r="E23" s="9">
        <v>170732</v>
      </c>
      <c r="F23" s="9"/>
      <c r="G23" s="9"/>
      <c r="H23" s="9"/>
      <c r="I23" s="9"/>
      <c r="J23" s="9"/>
      <c r="K23" s="9"/>
      <c r="L23" s="9"/>
      <c r="M23" s="9">
        <v>16469283</v>
      </c>
      <c r="N23" s="40"/>
      <c r="O23" s="9"/>
      <c r="P23" s="9"/>
      <c r="Q23" s="9"/>
      <c r="R23" s="9"/>
      <c r="S23" s="9">
        <f>SUM(C23:R23)</f>
        <v>16640015</v>
      </c>
      <c r="T23" s="94"/>
    </row>
    <row r="24" spans="1:20" s="106" customFormat="1" ht="37.5" customHeight="1" hidden="1">
      <c r="A24" s="15" t="s">
        <v>186</v>
      </c>
      <c r="B24" s="14" t="s">
        <v>187</v>
      </c>
      <c r="C24" s="9"/>
      <c r="D24" s="9"/>
      <c r="E24" s="9"/>
      <c r="F24" s="9"/>
      <c r="G24" s="9"/>
      <c r="H24" s="9"/>
      <c r="I24" s="9"/>
      <c r="J24" s="9"/>
      <c r="K24" s="9">
        <v>20000</v>
      </c>
      <c r="L24" s="9">
        <v>-20000</v>
      </c>
      <c r="M24" s="9"/>
      <c r="N24" s="40"/>
      <c r="O24" s="9"/>
      <c r="P24" s="9"/>
      <c r="Q24" s="9"/>
      <c r="R24" s="9"/>
      <c r="S24" s="9">
        <f aca="true" t="shared" si="2" ref="S24:S31">SUM(C24:R24)</f>
        <v>0</v>
      </c>
      <c r="T24" s="94"/>
    </row>
    <row r="25" spans="1:20" s="106" customFormat="1" ht="37.5" customHeight="1" hidden="1">
      <c r="A25" s="15" t="s">
        <v>188</v>
      </c>
      <c r="B25" s="14" t="s">
        <v>189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0"/>
      <c r="O25" s="9"/>
      <c r="P25" s="9"/>
      <c r="Q25" s="9"/>
      <c r="R25" s="9"/>
      <c r="S25" s="9">
        <f t="shared" si="2"/>
        <v>0</v>
      </c>
      <c r="T25" s="94"/>
    </row>
    <row r="26" spans="1:20" s="106" customFormat="1" ht="37.5" customHeight="1" hidden="1">
      <c r="A26" s="15" t="s">
        <v>190</v>
      </c>
      <c r="B26" s="14" t="s">
        <v>191</v>
      </c>
      <c r="C26" s="9"/>
      <c r="D26" s="9"/>
      <c r="E26" s="9"/>
      <c r="F26" s="9"/>
      <c r="G26" s="9"/>
      <c r="H26" s="9"/>
      <c r="I26" s="9"/>
      <c r="J26" s="9"/>
      <c r="K26" s="9">
        <v>400000</v>
      </c>
      <c r="L26" s="9">
        <v>-400000</v>
      </c>
      <c r="M26" s="9"/>
      <c r="N26" s="40"/>
      <c r="O26" s="9"/>
      <c r="P26" s="9"/>
      <c r="Q26" s="9"/>
      <c r="R26" s="9"/>
      <c r="S26" s="9">
        <f t="shared" si="2"/>
        <v>0</v>
      </c>
      <c r="T26" s="94"/>
    </row>
    <row r="27" spans="1:20" s="106" customFormat="1" ht="37.5" customHeight="1" hidden="1">
      <c r="A27" s="15" t="s">
        <v>193</v>
      </c>
      <c r="B27" s="14" t="s">
        <v>194</v>
      </c>
      <c r="C27" s="9"/>
      <c r="D27" s="9"/>
      <c r="E27" s="9"/>
      <c r="F27" s="9"/>
      <c r="G27" s="9"/>
      <c r="H27" s="9"/>
      <c r="I27" s="9"/>
      <c r="J27" s="9"/>
      <c r="K27" s="9"/>
      <c r="L27" s="9">
        <v>-1195000</v>
      </c>
      <c r="M27" s="9"/>
      <c r="N27" s="40"/>
      <c r="O27" s="9"/>
      <c r="P27" s="9"/>
      <c r="Q27" s="9">
        <v>1195000</v>
      </c>
      <c r="R27" s="9"/>
      <c r="S27" s="9">
        <f t="shared" si="2"/>
        <v>0</v>
      </c>
      <c r="T27" s="94"/>
    </row>
    <row r="28" spans="1:20" s="106" customFormat="1" ht="37.5" customHeight="1" hidden="1">
      <c r="A28" s="15" t="s">
        <v>195</v>
      </c>
      <c r="B28" s="14" t="s">
        <v>201</v>
      </c>
      <c r="C28" s="9"/>
      <c r="D28" s="9"/>
      <c r="E28" s="9">
        <v>50000</v>
      </c>
      <c r="F28" s="9"/>
      <c r="G28" s="9"/>
      <c r="H28" s="9"/>
      <c r="I28" s="9"/>
      <c r="J28" s="9"/>
      <c r="K28" s="9"/>
      <c r="L28" s="9">
        <v>-50000</v>
      </c>
      <c r="M28" s="9"/>
      <c r="N28" s="40"/>
      <c r="O28" s="9"/>
      <c r="P28" s="9"/>
      <c r="Q28" s="9"/>
      <c r="R28" s="9"/>
      <c r="S28" s="9">
        <f t="shared" si="2"/>
        <v>0</v>
      </c>
      <c r="T28" s="94"/>
    </row>
    <row r="29" spans="1:20" s="106" customFormat="1" ht="37.5" customHeight="1" hidden="1">
      <c r="A29" s="15" t="s">
        <v>196</v>
      </c>
      <c r="B29" s="14" t="s">
        <v>200</v>
      </c>
      <c r="C29" s="9"/>
      <c r="D29" s="9"/>
      <c r="E29" s="9">
        <v>1000000</v>
      </c>
      <c r="F29" s="9"/>
      <c r="G29" s="9"/>
      <c r="H29" s="9"/>
      <c r="I29" s="9"/>
      <c r="J29" s="9"/>
      <c r="K29" s="9"/>
      <c r="L29" s="9">
        <v>-1000000</v>
      </c>
      <c r="M29" s="9"/>
      <c r="N29" s="40"/>
      <c r="O29" s="9"/>
      <c r="P29" s="9"/>
      <c r="Q29" s="9"/>
      <c r="R29" s="9"/>
      <c r="S29" s="9">
        <f t="shared" si="2"/>
        <v>0</v>
      </c>
      <c r="T29" s="94"/>
    </row>
    <row r="30" spans="1:20" s="106" customFormat="1" ht="37.5" customHeight="1" hidden="1">
      <c r="A30" s="15" t="s">
        <v>197</v>
      </c>
      <c r="B30" s="14" t="s">
        <v>198</v>
      </c>
      <c r="C30" s="9"/>
      <c r="D30" s="9"/>
      <c r="E30" s="9"/>
      <c r="F30" s="9"/>
      <c r="G30" s="9"/>
      <c r="H30" s="9"/>
      <c r="I30" s="9">
        <v>687125</v>
      </c>
      <c r="J30" s="9"/>
      <c r="K30" s="9"/>
      <c r="L30" s="9">
        <v>-687125</v>
      </c>
      <c r="M30" s="9"/>
      <c r="N30" s="40"/>
      <c r="O30" s="9"/>
      <c r="P30" s="9"/>
      <c r="Q30" s="9"/>
      <c r="R30" s="9"/>
      <c r="S30" s="9">
        <f t="shared" si="2"/>
        <v>0</v>
      </c>
      <c r="T30" s="94"/>
    </row>
    <row r="31" spans="1:20" s="106" customFormat="1" ht="37.5" customHeight="1" hidden="1">
      <c r="A31" s="15" t="s">
        <v>199</v>
      </c>
      <c r="B31" s="44" t="s">
        <v>202</v>
      </c>
      <c r="C31" s="9">
        <v>-699500</v>
      </c>
      <c r="D31" s="9">
        <v>-136000</v>
      </c>
      <c r="E31" s="9">
        <v>135500</v>
      </c>
      <c r="F31" s="9"/>
      <c r="G31" s="9"/>
      <c r="H31" s="9"/>
      <c r="I31" s="9"/>
      <c r="J31" s="9"/>
      <c r="K31" s="9"/>
      <c r="L31" s="40"/>
      <c r="M31" s="9">
        <v>700000</v>
      </c>
      <c r="N31" s="40"/>
      <c r="O31" s="9"/>
      <c r="P31" s="9"/>
      <c r="Q31" s="9"/>
      <c r="R31" s="9"/>
      <c r="S31" s="9">
        <f t="shared" si="2"/>
        <v>0</v>
      </c>
      <c r="T31" s="94"/>
    </row>
    <row r="32" spans="1:20" s="106" customFormat="1" ht="37.5" customHeight="1" hidden="1">
      <c r="A32" s="15"/>
      <c r="B32" s="14" t="s">
        <v>204</v>
      </c>
      <c r="C32" s="9"/>
      <c r="D32" s="9"/>
      <c r="E32" s="9">
        <v>4637412</v>
      </c>
      <c r="F32" s="9"/>
      <c r="G32" s="9"/>
      <c r="H32" s="9"/>
      <c r="I32" s="9"/>
      <c r="J32" s="9"/>
      <c r="K32" s="9"/>
      <c r="L32" s="9">
        <v>17175600</v>
      </c>
      <c r="M32" s="9"/>
      <c r="N32" s="40"/>
      <c r="O32" s="9"/>
      <c r="P32" s="9"/>
      <c r="Q32" s="9"/>
      <c r="R32" s="9"/>
      <c r="S32" s="9">
        <f>SUM(C32:R32)</f>
        <v>21813012</v>
      </c>
      <c r="T32" s="94"/>
    </row>
    <row r="33" spans="1:20" s="106" customFormat="1" ht="37.5" customHeight="1">
      <c r="A33" s="115"/>
      <c r="B33" s="42" t="s">
        <v>205</v>
      </c>
      <c r="C33" s="42">
        <f>SUM(C6:C31)</f>
        <v>-486296</v>
      </c>
      <c r="D33" s="42">
        <f>SUM(D6:D31)</f>
        <v>-49204</v>
      </c>
      <c r="E33" s="42">
        <f>SUM(E6:E32)</f>
        <v>8335447</v>
      </c>
      <c r="F33" s="42">
        <f aca="true" t="shared" si="3" ref="F33:R33">SUM(F6:F31)</f>
        <v>152260</v>
      </c>
      <c r="G33" s="42">
        <f t="shared" si="3"/>
        <v>0</v>
      </c>
      <c r="H33" s="42">
        <f t="shared" si="3"/>
        <v>0</v>
      </c>
      <c r="I33" s="42">
        <f t="shared" si="3"/>
        <v>687125</v>
      </c>
      <c r="J33" s="42">
        <f t="shared" si="3"/>
        <v>0</v>
      </c>
      <c r="K33" s="42">
        <f t="shared" si="3"/>
        <v>431800</v>
      </c>
      <c r="L33" s="42">
        <f>SUM(L6:L32)</f>
        <v>11188124</v>
      </c>
      <c r="M33" s="42">
        <f t="shared" si="3"/>
        <v>17169283</v>
      </c>
      <c r="N33" s="42">
        <f t="shared" si="3"/>
        <v>0</v>
      </c>
      <c r="O33" s="42">
        <f t="shared" si="3"/>
        <v>0</v>
      </c>
      <c r="P33" s="42">
        <f t="shared" si="3"/>
        <v>2842000</v>
      </c>
      <c r="Q33" s="42">
        <f t="shared" si="3"/>
        <v>1535400</v>
      </c>
      <c r="R33" s="42">
        <f t="shared" si="3"/>
        <v>0</v>
      </c>
      <c r="S33" s="42">
        <f>SUM(S6:S32)</f>
        <v>41805939</v>
      </c>
      <c r="T33" s="42"/>
    </row>
    <row r="34" spans="1:20" s="91" customFormat="1" ht="37.5" customHeight="1">
      <c r="A34" s="41"/>
      <c r="B34" s="42" t="s">
        <v>206</v>
      </c>
      <c r="C34" s="43">
        <f>C5+C33</f>
        <v>25033530</v>
      </c>
      <c r="D34" s="43">
        <f aca="true" t="shared" si="4" ref="D34:R34">D5+D33</f>
        <v>5217217</v>
      </c>
      <c r="E34" s="43">
        <f t="shared" si="4"/>
        <v>66553949</v>
      </c>
      <c r="F34" s="43">
        <f t="shared" si="4"/>
        <v>3912260</v>
      </c>
      <c r="G34" s="43">
        <f t="shared" si="4"/>
        <v>0</v>
      </c>
      <c r="H34" s="43">
        <f t="shared" si="4"/>
        <v>0</v>
      </c>
      <c r="I34" s="43">
        <f t="shared" si="4"/>
        <v>102905374</v>
      </c>
      <c r="J34" s="43">
        <f t="shared" si="4"/>
        <v>0</v>
      </c>
      <c r="K34" s="43">
        <f t="shared" si="4"/>
        <v>7574071</v>
      </c>
      <c r="L34" s="43">
        <f>L5+L33</f>
        <v>102568869</v>
      </c>
      <c r="M34" s="43">
        <f t="shared" si="4"/>
        <v>280396429</v>
      </c>
      <c r="N34" s="43">
        <f t="shared" si="4"/>
        <v>7591000</v>
      </c>
      <c r="O34" s="43">
        <f t="shared" si="4"/>
        <v>0</v>
      </c>
      <c r="P34" s="43">
        <f t="shared" si="4"/>
        <v>8260866</v>
      </c>
      <c r="Q34" s="43">
        <f t="shared" si="4"/>
        <v>63483232</v>
      </c>
      <c r="R34" s="43">
        <f t="shared" si="4"/>
        <v>75135095</v>
      </c>
      <c r="S34" s="43">
        <f>S5+S33</f>
        <v>748631892</v>
      </c>
      <c r="T34" s="42"/>
    </row>
    <row r="35" spans="1:20" ht="30" customHeight="1" hidden="1">
      <c r="A35" s="107" t="s">
        <v>209</v>
      </c>
      <c r="B35" s="107" t="s">
        <v>207</v>
      </c>
      <c r="K35" s="109">
        <v>60000</v>
      </c>
      <c r="L35" s="109">
        <v>-60000</v>
      </c>
      <c r="S35" s="9">
        <f aca="true" t="shared" si="5" ref="S35:S59">SUM(C35:R35)</f>
        <v>0</v>
      </c>
      <c r="T35" s="102" t="s">
        <v>165</v>
      </c>
    </row>
    <row r="36" spans="1:20" ht="18.75" hidden="1">
      <c r="A36" s="107" t="s">
        <v>210</v>
      </c>
      <c r="B36" s="112" t="s">
        <v>208</v>
      </c>
      <c r="E36" s="110">
        <v>30000</v>
      </c>
      <c r="L36" s="110">
        <v>-30000</v>
      </c>
      <c r="S36" s="9">
        <f t="shared" si="5"/>
        <v>0</v>
      </c>
      <c r="T36" s="102" t="s">
        <v>165</v>
      </c>
    </row>
    <row r="37" spans="1:20" ht="18.75" hidden="1">
      <c r="A37" s="107" t="s">
        <v>211</v>
      </c>
      <c r="B37" s="110" t="s">
        <v>212</v>
      </c>
      <c r="K37" s="110">
        <v>60000</v>
      </c>
      <c r="L37" s="110">
        <v>-60000</v>
      </c>
      <c r="M37" s="113"/>
      <c r="S37" s="9">
        <f t="shared" si="5"/>
        <v>0</v>
      </c>
      <c r="T37" s="102" t="s">
        <v>165</v>
      </c>
    </row>
    <row r="38" spans="1:20" ht="30" customHeight="1" hidden="1">
      <c r="A38" s="107" t="s">
        <v>225</v>
      </c>
      <c r="B38" s="107" t="s">
        <v>215</v>
      </c>
      <c r="K38" s="109"/>
      <c r="L38" s="109"/>
      <c r="P38" s="109"/>
      <c r="Q38" s="109">
        <v>6832</v>
      </c>
      <c r="S38" s="9">
        <f t="shared" si="5"/>
        <v>6832</v>
      </c>
      <c r="T38" s="102" t="s">
        <v>165</v>
      </c>
    </row>
    <row r="39" spans="1:20" ht="30" customHeight="1" hidden="1">
      <c r="A39" s="107" t="s">
        <v>225</v>
      </c>
      <c r="B39" s="107" t="s">
        <v>213</v>
      </c>
      <c r="K39" s="109"/>
      <c r="L39" s="109">
        <v>74879</v>
      </c>
      <c r="P39" s="109"/>
      <c r="Q39" s="109">
        <v>40152</v>
      </c>
      <c r="S39" s="9">
        <f t="shared" si="5"/>
        <v>115031</v>
      </c>
      <c r="T39" s="102" t="s">
        <v>165</v>
      </c>
    </row>
    <row r="40" spans="2:19" ht="60" customHeight="1" hidden="1">
      <c r="B40" s="112" t="s">
        <v>275</v>
      </c>
      <c r="K40" s="109"/>
      <c r="L40" s="109">
        <v>-679519</v>
      </c>
      <c r="N40" s="109">
        <v>679519</v>
      </c>
      <c r="S40" s="9">
        <f t="shared" si="5"/>
        <v>0</v>
      </c>
    </row>
    <row r="41" spans="1:20" ht="60" customHeight="1" hidden="1">
      <c r="A41" s="45" t="s">
        <v>224</v>
      </c>
      <c r="B41" s="12" t="s">
        <v>218</v>
      </c>
      <c r="E41" s="13">
        <v>839764</v>
      </c>
      <c r="K41" s="109"/>
      <c r="L41" s="13">
        <v>3110236</v>
      </c>
      <c r="S41" s="9">
        <f t="shared" si="5"/>
        <v>3950000</v>
      </c>
      <c r="T41" s="102" t="s">
        <v>165</v>
      </c>
    </row>
    <row r="42" spans="1:20" ht="60" customHeight="1" hidden="1">
      <c r="A42" s="45" t="s">
        <v>223</v>
      </c>
      <c r="B42" s="12" t="s">
        <v>219</v>
      </c>
      <c r="E42" s="13">
        <v>839764</v>
      </c>
      <c r="K42" s="109"/>
      <c r="L42" s="13">
        <v>3110236</v>
      </c>
      <c r="S42" s="9">
        <f t="shared" si="5"/>
        <v>3950000</v>
      </c>
      <c r="T42" s="102" t="s">
        <v>165</v>
      </c>
    </row>
    <row r="43" spans="1:20" ht="60" customHeight="1" hidden="1">
      <c r="A43" s="45" t="s">
        <v>222</v>
      </c>
      <c r="B43" s="12" t="s">
        <v>228</v>
      </c>
      <c r="E43" s="13">
        <v>839764</v>
      </c>
      <c r="K43" s="109"/>
      <c r="L43" s="13">
        <v>3110236</v>
      </c>
      <c r="S43" s="9">
        <f t="shared" si="5"/>
        <v>3950000</v>
      </c>
      <c r="T43" s="102" t="s">
        <v>165</v>
      </c>
    </row>
    <row r="44" spans="1:20" ht="60" customHeight="1" hidden="1">
      <c r="A44" s="45" t="s">
        <v>231</v>
      </c>
      <c r="B44" s="12" t="s">
        <v>232</v>
      </c>
      <c r="E44" s="13">
        <v>250000</v>
      </c>
      <c r="K44" s="109"/>
      <c r="L44" s="13">
        <v>-250000</v>
      </c>
      <c r="S44" s="9">
        <f t="shared" si="5"/>
        <v>0</v>
      </c>
      <c r="T44" s="102" t="s">
        <v>165</v>
      </c>
    </row>
    <row r="45" spans="1:20" ht="60" customHeight="1" hidden="1">
      <c r="A45" s="45" t="s">
        <v>233</v>
      </c>
      <c r="B45" s="12" t="s">
        <v>234</v>
      </c>
      <c r="E45" s="13">
        <v>600000</v>
      </c>
      <c r="K45" s="109"/>
      <c r="L45" s="13">
        <v>-600000</v>
      </c>
      <c r="S45" s="9">
        <f t="shared" si="5"/>
        <v>0</v>
      </c>
      <c r="T45" s="102" t="s">
        <v>241</v>
      </c>
    </row>
    <row r="46" spans="1:20" ht="69.75" customHeight="1" hidden="1">
      <c r="A46" s="45"/>
      <c r="B46" s="12" t="s">
        <v>235</v>
      </c>
      <c r="E46" s="13"/>
      <c r="K46" s="109"/>
      <c r="L46" s="13">
        <v>-101988</v>
      </c>
      <c r="M46" s="13">
        <v>101988</v>
      </c>
      <c r="S46" s="9">
        <f t="shared" si="5"/>
        <v>0</v>
      </c>
      <c r="T46" s="102" t="s">
        <v>240</v>
      </c>
    </row>
    <row r="47" spans="1:20" ht="69.75" customHeight="1" hidden="1">
      <c r="A47" s="45"/>
      <c r="B47" s="12" t="s">
        <v>236</v>
      </c>
      <c r="E47" s="13">
        <v>184000</v>
      </c>
      <c r="K47" s="109"/>
      <c r="L47" s="13">
        <v>-184000</v>
      </c>
      <c r="M47" s="13"/>
      <c r="S47" s="9">
        <f t="shared" si="5"/>
        <v>0</v>
      </c>
      <c r="T47" s="102" t="s">
        <v>165</v>
      </c>
    </row>
    <row r="48" spans="1:20" ht="69.75" customHeight="1" hidden="1">
      <c r="A48" s="45"/>
      <c r="B48" s="44" t="s">
        <v>237</v>
      </c>
      <c r="E48" s="13"/>
      <c r="K48" s="109"/>
      <c r="L48" s="13">
        <v>4339026</v>
      </c>
      <c r="M48" s="13"/>
      <c r="S48" s="9">
        <f t="shared" si="5"/>
        <v>4339026</v>
      </c>
      <c r="T48" s="102" t="s">
        <v>165</v>
      </c>
    </row>
    <row r="49" spans="1:24" ht="99.75" customHeight="1" hidden="1">
      <c r="A49" s="45"/>
      <c r="B49" s="44" t="s">
        <v>238</v>
      </c>
      <c r="E49" s="13">
        <v>279400</v>
      </c>
      <c r="K49" s="109"/>
      <c r="L49" s="13">
        <v>-279400</v>
      </c>
      <c r="M49" s="13"/>
      <c r="S49" s="9">
        <f t="shared" si="5"/>
        <v>0</v>
      </c>
      <c r="T49" s="98" t="s">
        <v>239</v>
      </c>
      <c r="U49" s="98"/>
      <c r="W49" s="120"/>
      <c r="X49" s="121"/>
    </row>
    <row r="50" spans="1:24" ht="99.75" customHeight="1" hidden="1">
      <c r="A50" s="45"/>
      <c r="B50" s="44" t="s">
        <v>242</v>
      </c>
      <c r="E50" s="13">
        <v>3000</v>
      </c>
      <c r="K50" s="109"/>
      <c r="L50" s="13">
        <v>-3000</v>
      </c>
      <c r="M50" s="13"/>
      <c r="S50" s="9">
        <f t="shared" si="5"/>
        <v>0</v>
      </c>
      <c r="T50" s="102" t="s">
        <v>165</v>
      </c>
      <c r="U50" s="98"/>
      <c r="W50" s="120"/>
      <c r="X50" s="121"/>
    </row>
    <row r="51" spans="1:24" ht="99.75" customHeight="1" hidden="1">
      <c r="A51" s="45"/>
      <c r="B51" s="44" t="s">
        <v>255</v>
      </c>
      <c r="E51" s="13">
        <v>1000000</v>
      </c>
      <c r="K51" s="109"/>
      <c r="L51" s="13">
        <v>-1000000</v>
      </c>
      <c r="M51" s="13"/>
      <c r="S51" s="9">
        <f t="shared" si="5"/>
        <v>0</v>
      </c>
      <c r="T51" s="102" t="s">
        <v>244</v>
      </c>
      <c r="U51" s="98"/>
      <c r="W51" s="120"/>
      <c r="X51" s="121"/>
    </row>
    <row r="52" spans="1:24" ht="99.75" customHeight="1" hidden="1">
      <c r="A52" s="45"/>
      <c r="B52" s="44" t="s">
        <v>243</v>
      </c>
      <c r="E52" s="13">
        <v>127000</v>
      </c>
      <c r="K52" s="109"/>
      <c r="L52" s="13">
        <v>-127000</v>
      </c>
      <c r="M52" s="13"/>
      <c r="S52" s="9">
        <f t="shared" si="5"/>
        <v>0</v>
      </c>
      <c r="T52" s="102" t="s">
        <v>165</v>
      </c>
      <c r="U52" s="98"/>
      <c r="W52" s="120"/>
      <c r="X52" s="121"/>
    </row>
    <row r="53" spans="1:24" ht="99.75" customHeight="1" hidden="1">
      <c r="A53" s="45" t="s">
        <v>245</v>
      </c>
      <c r="B53" s="44" t="s">
        <v>247</v>
      </c>
      <c r="E53" s="13">
        <v>162306</v>
      </c>
      <c r="K53" s="109"/>
      <c r="L53" s="13">
        <v>-162306</v>
      </c>
      <c r="M53" s="13"/>
      <c r="S53" s="9">
        <f t="shared" si="5"/>
        <v>0</v>
      </c>
      <c r="T53" s="102"/>
      <c r="U53" s="98"/>
      <c r="W53" s="120"/>
      <c r="X53" s="121"/>
    </row>
    <row r="54" spans="1:24" ht="99.75" customHeight="1" hidden="1">
      <c r="A54" s="45" t="s">
        <v>246</v>
      </c>
      <c r="B54" s="44" t="s">
        <v>248</v>
      </c>
      <c r="E54" s="13">
        <v>406400</v>
      </c>
      <c r="K54" s="109"/>
      <c r="L54" s="13">
        <v>-406400</v>
      </c>
      <c r="M54" s="13"/>
      <c r="S54" s="9">
        <f t="shared" si="5"/>
        <v>0</v>
      </c>
      <c r="T54" s="102"/>
      <c r="U54" s="98"/>
      <c r="W54" s="120"/>
      <c r="X54" s="121"/>
    </row>
    <row r="55" spans="1:24" ht="99.75" customHeight="1" hidden="1">
      <c r="A55" s="45" t="s">
        <v>249</v>
      </c>
      <c r="B55" s="44" t="s">
        <v>251</v>
      </c>
      <c r="E55" s="13"/>
      <c r="K55" s="109"/>
      <c r="L55" s="13">
        <v>-32137226</v>
      </c>
      <c r="M55" s="13">
        <v>32137226</v>
      </c>
      <c r="S55" s="9"/>
      <c r="T55" s="102"/>
      <c r="U55" s="98"/>
      <c r="W55" s="120"/>
      <c r="X55" s="121"/>
    </row>
    <row r="56" spans="1:24" ht="99.75" customHeight="1" hidden="1">
      <c r="A56" s="45" t="s">
        <v>250</v>
      </c>
      <c r="B56" s="44" t="s">
        <v>252</v>
      </c>
      <c r="E56" s="13"/>
      <c r="K56" s="109"/>
      <c r="L56" s="13"/>
      <c r="M56" s="13">
        <v>69882278</v>
      </c>
      <c r="R56" s="9">
        <v>-69882278</v>
      </c>
      <c r="S56" s="9">
        <f t="shared" si="5"/>
        <v>0</v>
      </c>
      <c r="T56" s="102"/>
      <c r="U56" s="98"/>
      <c r="W56" s="120"/>
      <c r="X56" s="121"/>
    </row>
    <row r="57" spans="1:24" ht="99.75" customHeight="1" hidden="1">
      <c r="A57" s="45"/>
      <c r="B57" s="139" t="s">
        <v>253</v>
      </c>
      <c r="E57" s="13">
        <v>3476275</v>
      </c>
      <c r="K57" s="109"/>
      <c r="L57" s="13">
        <v>-3476275</v>
      </c>
      <c r="M57" s="13"/>
      <c r="R57" s="9"/>
      <c r="S57" s="9">
        <f t="shared" si="5"/>
        <v>0</v>
      </c>
      <c r="T57" s="102"/>
      <c r="U57" s="98"/>
      <c r="W57" s="120"/>
      <c r="X57" s="121"/>
    </row>
    <row r="58" spans="1:24" ht="99.75" customHeight="1" hidden="1">
      <c r="A58" s="45"/>
      <c r="B58" s="44" t="s">
        <v>254</v>
      </c>
      <c r="C58" s="13">
        <v>4351464</v>
      </c>
      <c r="D58" s="13">
        <v>848536</v>
      </c>
      <c r="E58" s="13">
        <v>8679200</v>
      </c>
      <c r="K58" s="109"/>
      <c r="L58" s="13"/>
      <c r="M58" s="13">
        <v>-13879200</v>
      </c>
      <c r="R58" s="9"/>
      <c r="S58" s="9">
        <f t="shared" si="5"/>
        <v>0</v>
      </c>
      <c r="T58" s="102"/>
      <c r="U58" s="98"/>
      <c r="W58" s="120"/>
      <c r="X58" s="121"/>
    </row>
    <row r="59" spans="1:24" ht="99.75" customHeight="1" hidden="1">
      <c r="A59" s="45"/>
      <c r="B59" s="44" t="s">
        <v>276</v>
      </c>
      <c r="E59" s="13"/>
      <c r="K59" s="109"/>
      <c r="L59" s="13">
        <v>-525170</v>
      </c>
      <c r="M59" s="13">
        <v>525170</v>
      </c>
      <c r="R59" s="9"/>
      <c r="S59" s="9">
        <f t="shared" si="5"/>
        <v>0</v>
      </c>
      <c r="T59" s="102"/>
      <c r="U59" s="98"/>
      <c r="W59" s="120"/>
      <c r="X59" s="121"/>
    </row>
    <row r="60" spans="1:24" s="106" customFormat="1" ht="37.5" customHeight="1">
      <c r="A60" s="42"/>
      <c r="B60" s="36" t="s">
        <v>229</v>
      </c>
      <c r="C60" s="36">
        <f>SUM(C35:C58)</f>
        <v>4351464</v>
      </c>
      <c r="D60" s="36">
        <f>SUM(D35:D58)</f>
        <v>848536</v>
      </c>
      <c r="E60" s="36">
        <f>SUM(E35:E58)</f>
        <v>17716873</v>
      </c>
      <c r="F60" s="36">
        <f aca="true" t="shared" si="6" ref="F60:R60">SUM(F35:F58)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120000</v>
      </c>
      <c r="L60" s="36">
        <f>SUM(L35:L59)</f>
        <v>-26337671</v>
      </c>
      <c r="M60" s="36">
        <f>SUM(M35:M59)</f>
        <v>88767462</v>
      </c>
      <c r="N60" s="36">
        <f t="shared" si="6"/>
        <v>679519</v>
      </c>
      <c r="O60" s="36">
        <f t="shared" si="6"/>
        <v>0</v>
      </c>
      <c r="P60" s="36">
        <f t="shared" si="6"/>
        <v>0</v>
      </c>
      <c r="Q60" s="36">
        <f t="shared" si="6"/>
        <v>46984</v>
      </c>
      <c r="R60" s="36">
        <f t="shared" si="6"/>
        <v>-69882278</v>
      </c>
      <c r="S60" s="36">
        <f>SUM(S35:S50)</f>
        <v>16310889</v>
      </c>
      <c r="T60" s="36"/>
      <c r="W60" s="122"/>
      <c r="X60" s="121"/>
    </row>
    <row r="61" spans="1:24" s="91" customFormat="1" ht="37.5" customHeight="1">
      <c r="A61" s="41"/>
      <c r="B61" s="42" t="s">
        <v>230</v>
      </c>
      <c r="C61" s="43">
        <f aca="true" t="shared" si="7" ref="C61:S61">C34+C60</f>
        <v>29384994</v>
      </c>
      <c r="D61" s="43">
        <f t="shared" si="7"/>
        <v>6065753</v>
      </c>
      <c r="E61" s="43">
        <f t="shared" si="7"/>
        <v>84270822</v>
      </c>
      <c r="F61" s="43">
        <f t="shared" si="7"/>
        <v>3912260</v>
      </c>
      <c r="G61" s="43">
        <f t="shared" si="7"/>
        <v>0</v>
      </c>
      <c r="H61" s="43">
        <f t="shared" si="7"/>
        <v>0</v>
      </c>
      <c r="I61" s="43">
        <f t="shared" si="7"/>
        <v>102905374</v>
      </c>
      <c r="J61" s="43">
        <f t="shared" si="7"/>
        <v>0</v>
      </c>
      <c r="K61" s="43">
        <f t="shared" si="7"/>
        <v>7694071</v>
      </c>
      <c r="L61" s="43">
        <f t="shared" si="7"/>
        <v>76231198</v>
      </c>
      <c r="M61" s="43">
        <f t="shared" si="7"/>
        <v>369163891</v>
      </c>
      <c r="N61" s="43">
        <f t="shared" si="7"/>
        <v>8270519</v>
      </c>
      <c r="O61" s="43">
        <f t="shared" si="7"/>
        <v>0</v>
      </c>
      <c r="P61" s="43">
        <f t="shared" si="7"/>
        <v>8260866</v>
      </c>
      <c r="Q61" s="43">
        <f t="shared" si="7"/>
        <v>63530216</v>
      </c>
      <c r="R61" s="43">
        <f t="shared" si="7"/>
        <v>5252817</v>
      </c>
      <c r="S61" s="43">
        <f t="shared" si="7"/>
        <v>764942781</v>
      </c>
      <c r="T61" s="92"/>
      <c r="W61" s="122"/>
      <c r="X61" s="121"/>
    </row>
    <row r="62" spans="1:24" ht="39.75" customHeight="1">
      <c r="A62" s="45" t="s">
        <v>284</v>
      </c>
      <c r="B62" s="135" t="s">
        <v>320</v>
      </c>
      <c r="E62" s="13">
        <v>150000</v>
      </c>
      <c r="F62" s="13"/>
      <c r="L62" s="13">
        <v>-150000</v>
      </c>
      <c r="S62" s="9">
        <f aca="true" t="shared" si="8" ref="S62:S79">SUM(C62:R62)</f>
        <v>0</v>
      </c>
      <c r="T62" s="111">
        <v>74031</v>
      </c>
      <c r="W62" s="122"/>
      <c r="X62" s="121"/>
    </row>
    <row r="63" spans="1:24" ht="39.75" customHeight="1">
      <c r="A63" s="45" t="s">
        <v>284</v>
      </c>
      <c r="B63" s="135" t="s">
        <v>321</v>
      </c>
      <c r="E63" s="13">
        <v>670000</v>
      </c>
      <c r="F63" s="13"/>
      <c r="L63" s="13">
        <v>-670000</v>
      </c>
      <c r="S63" s="9">
        <f t="shared" si="8"/>
        <v>0</v>
      </c>
      <c r="T63" s="111" t="s">
        <v>165</v>
      </c>
      <c r="W63" s="122"/>
      <c r="X63" s="121"/>
    </row>
    <row r="64" spans="1:24" ht="39.75" customHeight="1">
      <c r="A64" s="45" t="s">
        <v>285</v>
      </c>
      <c r="B64" s="135" t="s">
        <v>279</v>
      </c>
      <c r="E64" s="13"/>
      <c r="F64" s="13">
        <v>137160</v>
      </c>
      <c r="L64" s="13">
        <v>-137160</v>
      </c>
      <c r="S64" s="9">
        <f t="shared" si="8"/>
        <v>0</v>
      </c>
      <c r="T64" s="111" t="s">
        <v>287</v>
      </c>
      <c r="W64" s="122"/>
      <c r="X64" s="121"/>
    </row>
    <row r="65" spans="2:24" ht="39.75" customHeight="1">
      <c r="B65" s="135" t="s">
        <v>283</v>
      </c>
      <c r="C65" s="13">
        <v>2289531</v>
      </c>
      <c r="D65" s="13">
        <v>223229</v>
      </c>
      <c r="S65" s="9">
        <f t="shared" si="8"/>
        <v>2512760</v>
      </c>
      <c r="T65" s="111" t="s">
        <v>286</v>
      </c>
      <c r="W65" s="122"/>
      <c r="X65" s="121"/>
    </row>
    <row r="66" spans="2:20" ht="39.75" customHeight="1">
      <c r="B66" s="135" t="s">
        <v>282</v>
      </c>
      <c r="C66" s="13">
        <v>1543178</v>
      </c>
      <c r="D66" s="13">
        <v>150460</v>
      </c>
      <c r="S66" s="9">
        <f t="shared" si="8"/>
        <v>1693638</v>
      </c>
      <c r="T66" s="111" t="s">
        <v>286</v>
      </c>
    </row>
    <row r="67" spans="2:20" ht="39.75" customHeight="1">
      <c r="B67" s="135" t="s">
        <v>307</v>
      </c>
      <c r="C67" s="13">
        <v>95404</v>
      </c>
      <c r="D67" s="13">
        <v>-95404</v>
      </c>
      <c r="S67" s="9"/>
      <c r="T67" s="111" t="s">
        <v>286</v>
      </c>
    </row>
    <row r="68" spans="2:20" ht="63" customHeight="1">
      <c r="B68" s="135" t="s">
        <v>318</v>
      </c>
      <c r="E68" s="13">
        <v>1565000</v>
      </c>
      <c r="F68" s="13"/>
      <c r="G68" s="13"/>
      <c r="H68" s="13"/>
      <c r="I68" s="13"/>
      <c r="J68" s="13"/>
      <c r="K68" s="13"/>
      <c r="L68" s="13">
        <v>-1565000</v>
      </c>
      <c r="S68" s="9">
        <f t="shared" si="8"/>
        <v>0</v>
      </c>
      <c r="T68" s="111" t="s">
        <v>165</v>
      </c>
    </row>
    <row r="69" spans="2:20" ht="39.75" customHeight="1">
      <c r="B69" s="135" t="s">
        <v>288</v>
      </c>
      <c r="L69" s="13">
        <v>6129900</v>
      </c>
      <c r="S69" s="9">
        <f t="shared" si="8"/>
        <v>6129900</v>
      </c>
      <c r="T69" s="111" t="s">
        <v>165</v>
      </c>
    </row>
    <row r="70" spans="2:20" ht="39.75" customHeight="1">
      <c r="B70" s="135" t="s">
        <v>289</v>
      </c>
      <c r="F70" s="13">
        <v>132000</v>
      </c>
      <c r="S70" s="9">
        <f t="shared" si="8"/>
        <v>132000</v>
      </c>
      <c r="T70" s="111" t="s">
        <v>294</v>
      </c>
    </row>
    <row r="71" spans="2:20" ht="39.75" customHeight="1">
      <c r="B71" s="135" t="s">
        <v>291</v>
      </c>
      <c r="C71" s="13">
        <v>24356</v>
      </c>
      <c r="D71" s="13">
        <v>8335</v>
      </c>
      <c r="E71" s="13"/>
      <c r="L71" s="13">
        <v>-32691</v>
      </c>
      <c r="S71" s="9">
        <f t="shared" si="8"/>
        <v>0</v>
      </c>
      <c r="T71" s="111" t="s">
        <v>295</v>
      </c>
    </row>
    <row r="72" spans="2:20" ht="39.75" customHeight="1">
      <c r="B72" s="135" t="s">
        <v>315</v>
      </c>
      <c r="C72" s="13">
        <v>317400</v>
      </c>
      <c r="D72" s="13">
        <v>61893</v>
      </c>
      <c r="L72" s="13">
        <v>-379293</v>
      </c>
      <c r="S72" s="9">
        <f t="shared" si="8"/>
        <v>0</v>
      </c>
      <c r="T72" s="111" t="s">
        <v>296</v>
      </c>
    </row>
    <row r="73" spans="2:20" ht="39.75" customHeight="1">
      <c r="B73" s="107" t="s">
        <v>292</v>
      </c>
      <c r="L73" s="13">
        <v>-2500000</v>
      </c>
      <c r="S73" s="9">
        <f t="shared" si="8"/>
        <v>-2500000</v>
      </c>
      <c r="T73" s="111" t="s">
        <v>165</v>
      </c>
    </row>
    <row r="74" spans="2:20" ht="39.75" customHeight="1">
      <c r="B74" s="12" t="s">
        <v>313</v>
      </c>
      <c r="E74" s="13">
        <v>1879600</v>
      </c>
      <c r="F74" s="13"/>
      <c r="G74" s="13"/>
      <c r="H74" s="13"/>
      <c r="I74" s="13"/>
      <c r="J74" s="13"/>
      <c r="K74" s="13"/>
      <c r="L74" s="13"/>
      <c r="M74" s="13">
        <v>-1879600</v>
      </c>
      <c r="N74" s="13"/>
      <c r="S74" s="9">
        <f t="shared" si="8"/>
        <v>0</v>
      </c>
      <c r="T74" s="111" t="s">
        <v>314</v>
      </c>
    </row>
    <row r="75" spans="1:20" ht="39.75" customHeight="1">
      <c r="A75" s="107" t="s">
        <v>299</v>
      </c>
      <c r="B75" s="112" t="s">
        <v>300</v>
      </c>
      <c r="L75" s="13"/>
      <c r="S75" s="9">
        <f t="shared" si="8"/>
        <v>0</v>
      </c>
      <c r="T75" s="111" t="s">
        <v>295</v>
      </c>
    </row>
    <row r="76" spans="1:20" ht="39.75" customHeight="1">
      <c r="A76" s="107" t="s">
        <v>301</v>
      </c>
      <c r="B76" s="107" t="s">
        <v>302</v>
      </c>
      <c r="L76" s="13"/>
      <c r="S76" s="9">
        <f t="shared" si="8"/>
        <v>0</v>
      </c>
      <c r="T76" s="111" t="s">
        <v>165</v>
      </c>
    </row>
    <row r="77" spans="1:20" ht="39.75" customHeight="1">
      <c r="A77" s="107" t="s">
        <v>305</v>
      </c>
      <c r="B77" s="112" t="s">
        <v>304</v>
      </c>
      <c r="L77" s="13"/>
      <c r="S77" s="9">
        <f t="shared" si="8"/>
        <v>0</v>
      </c>
      <c r="T77" s="111" t="s">
        <v>165</v>
      </c>
    </row>
    <row r="78" spans="2:20" ht="39.75" customHeight="1">
      <c r="B78" s="112" t="s">
        <v>317</v>
      </c>
      <c r="L78" s="13">
        <v>-500000</v>
      </c>
      <c r="M78" s="13">
        <v>500000</v>
      </c>
      <c r="S78" s="9">
        <f t="shared" si="8"/>
        <v>0</v>
      </c>
      <c r="T78" s="111" t="s">
        <v>295</v>
      </c>
    </row>
    <row r="79" spans="2:20" ht="39.75" customHeight="1">
      <c r="B79" s="12" t="s">
        <v>319</v>
      </c>
      <c r="L79" s="13"/>
      <c r="M79" s="13"/>
      <c r="Q79" s="13">
        <v>750000</v>
      </c>
      <c r="S79" s="9">
        <f t="shared" si="8"/>
        <v>750000</v>
      </c>
      <c r="T79" s="111" t="s">
        <v>165</v>
      </c>
    </row>
    <row r="80" spans="2:19" ht="39.75" customHeight="1">
      <c r="B80" s="12" t="s">
        <v>322</v>
      </c>
      <c r="E80" s="13">
        <v>300000</v>
      </c>
      <c r="L80" s="13">
        <v>-300000</v>
      </c>
      <c r="M80" s="13"/>
      <c r="Q80" s="13"/>
      <c r="S80" s="9"/>
    </row>
    <row r="81" spans="2:20" ht="39.75" customHeight="1">
      <c r="B81" s="112" t="s">
        <v>310</v>
      </c>
      <c r="L81" s="13"/>
      <c r="M81" s="13">
        <v>268000</v>
      </c>
      <c r="S81" s="9">
        <f>SUM(C81:R81)</f>
        <v>268000</v>
      </c>
      <c r="T81" s="111" t="s">
        <v>295</v>
      </c>
    </row>
    <row r="82" spans="1:24" s="106" customFormat="1" ht="37.5" customHeight="1">
      <c r="A82" s="115"/>
      <c r="B82" s="42" t="s">
        <v>297</v>
      </c>
      <c r="C82" s="35">
        <f>SUM(C62:C81)</f>
        <v>4269869</v>
      </c>
      <c r="D82" s="35">
        <f aca="true" t="shared" si="9" ref="D82:R82">SUM(D62:D81)</f>
        <v>348513</v>
      </c>
      <c r="E82" s="35">
        <f t="shared" si="9"/>
        <v>4564600</v>
      </c>
      <c r="F82" s="35">
        <f t="shared" si="9"/>
        <v>269160</v>
      </c>
      <c r="G82" s="35">
        <f t="shared" si="9"/>
        <v>0</v>
      </c>
      <c r="H82" s="35">
        <f t="shared" si="9"/>
        <v>0</v>
      </c>
      <c r="I82" s="35">
        <f t="shared" si="9"/>
        <v>0</v>
      </c>
      <c r="J82" s="35">
        <f t="shared" si="9"/>
        <v>0</v>
      </c>
      <c r="K82" s="35">
        <f t="shared" si="9"/>
        <v>0</v>
      </c>
      <c r="L82" s="35">
        <f>SUM(L62:L81)</f>
        <v>-104244</v>
      </c>
      <c r="M82" s="35">
        <f t="shared" si="9"/>
        <v>-1111600</v>
      </c>
      <c r="N82" s="35">
        <f t="shared" si="9"/>
        <v>0</v>
      </c>
      <c r="O82" s="35">
        <f t="shared" si="9"/>
        <v>0</v>
      </c>
      <c r="P82" s="35">
        <f t="shared" si="9"/>
        <v>0</v>
      </c>
      <c r="Q82" s="35">
        <f t="shared" si="9"/>
        <v>750000</v>
      </c>
      <c r="R82" s="35">
        <f t="shared" si="9"/>
        <v>0</v>
      </c>
      <c r="S82" s="35">
        <f>SUM(S62:S81)</f>
        <v>8986298</v>
      </c>
      <c r="T82" s="115"/>
      <c r="W82" s="122"/>
      <c r="X82" s="121"/>
    </row>
    <row r="83" spans="1:24" s="91" customFormat="1" ht="37.5" customHeight="1">
      <c r="A83" s="41"/>
      <c r="B83" s="42" t="s">
        <v>298</v>
      </c>
      <c r="C83" s="43">
        <f aca="true" t="shared" si="10" ref="C83:S83">C61+C82</f>
        <v>33654863</v>
      </c>
      <c r="D83" s="43">
        <f t="shared" si="10"/>
        <v>6414266</v>
      </c>
      <c r="E83" s="43">
        <f t="shared" si="10"/>
        <v>88835422</v>
      </c>
      <c r="F83" s="43">
        <f t="shared" si="10"/>
        <v>4181420</v>
      </c>
      <c r="G83" s="43">
        <f t="shared" si="10"/>
        <v>0</v>
      </c>
      <c r="H83" s="43">
        <f t="shared" si="10"/>
        <v>0</v>
      </c>
      <c r="I83" s="43">
        <f t="shared" si="10"/>
        <v>102905374</v>
      </c>
      <c r="J83" s="43">
        <f t="shared" si="10"/>
        <v>0</v>
      </c>
      <c r="K83" s="43">
        <f t="shared" si="10"/>
        <v>7694071</v>
      </c>
      <c r="L83" s="43">
        <f>L61+L82</f>
        <v>76126954</v>
      </c>
      <c r="M83" s="43">
        <f t="shared" si="10"/>
        <v>368052291</v>
      </c>
      <c r="N83" s="43">
        <f t="shared" si="10"/>
        <v>8270519</v>
      </c>
      <c r="O83" s="43">
        <f t="shared" si="10"/>
        <v>0</v>
      </c>
      <c r="P83" s="43">
        <f t="shared" si="10"/>
        <v>8260866</v>
      </c>
      <c r="Q83" s="43">
        <f t="shared" si="10"/>
        <v>64280216</v>
      </c>
      <c r="R83" s="43">
        <f t="shared" si="10"/>
        <v>5252817</v>
      </c>
      <c r="S83" s="137">
        <f t="shared" si="10"/>
        <v>773929079</v>
      </c>
      <c r="T83" s="35"/>
      <c r="W83" s="122"/>
      <c r="X83" s="121"/>
    </row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</sheetData>
  <sheetProtection/>
  <mergeCells count="19">
    <mergeCell ref="T2:T4"/>
    <mergeCell ref="O1:S1"/>
    <mergeCell ref="R3:R4"/>
    <mergeCell ref="O3:O4"/>
    <mergeCell ref="N3:N4"/>
    <mergeCell ref="M2:O2"/>
    <mergeCell ref="S2:S4"/>
    <mergeCell ref="P2:R2"/>
    <mergeCell ref="P3:P4"/>
    <mergeCell ref="Q3:Q4"/>
    <mergeCell ref="A2:A4"/>
    <mergeCell ref="B2:B4"/>
    <mergeCell ref="M3:M4"/>
    <mergeCell ref="C2:L2"/>
    <mergeCell ref="D3:D4"/>
    <mergeCell ref="E3:E4"/>
    <mergeCell ref="F3:F4"/>
    <mergeCell ref="C3:C4"/>
    <mergeCell ref="G3:L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8" scale="41" r:id="rId1"/>
  <headerFooter>
    <oddHeader>&amp;C&amp;16Litér Község Önkormányzata
2018. évi költségvetésIII. módosítás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22">
      <selection activeCell="B2" sqref="B2:F2"/>
    </sheetView>
  </sheetViews>
  <sheetFormatPr defaultColWidth="9.00390625" defaultRowHeight="12.75"/>
  <cols>
    <col min="1" max="1" width="5.125" style="16" customWidth="1"/>
    <col min="2" max="2" width="64.75390625" style="16" customWidth="1"/>
    <col min="3" max="6" width="13.75390625" style="16" customWidth="1"/>
    <col min="7" max="7" width="9.125" style="16" customWidth="1"/>
    <col min="8" max="8" width="19.25390625" style="46" customWidth="1"/>
    <col min="9" max="9" width="9.125" style="46" customWidth="1"/>
    <col min="10" max="11" width="9.125" style="16" customWidth="1"/>
    <col min="12" max="16384" width="9.125" style="16" customWidth="1"/>
  </cols>
  <sheetData>
    <row r="1" spans="2:6" ht="33" customHeight="1">
      <c r="B1" s="148" t="s">
        <v>311</v>
      </c>
      <c r="C1" s="148"/>
      <c r="D1" s="148"/>
      <c r="E1" s="148"/>
      <c r="F1" s="148"/>
    </row>
    <row r="2" spans="2:6" ht="26.25" customHeight="1">
      <c r="B2" s="148" t="s">
        <v>60</v>
      </c>
      <c r="C2" s="148"/>
      <c r="D2" s="148"/>
      <c r="E2" s="148"/>
      <c r="F2" s="148"/>
    </row>
    <row r="3" spans="2:6" ht="15">
      <c r="B3" s="149" t="s">
        <v>122</v>
      </c>
      <c r="C3" s="149"/>
      <c r="D3" s="149"/>
      <c r="E3" s="149"/>
      <c r="F3" s="149"/>
    </row>
    <row r="4" spans="1:6" ht="15">
      <c r="A4" s="19"/>
      <c r="B4" s="20" t="s">
        <v>40</v>
      </c>
      <c r="C4" s="20" t="s">
        <v>41</v>
      </c>
      <c r="D4" s="20" t="s">
        <v>42</v>
      </c>
      <c r="E4" s="20" t="s">
        <v>43</v>
      </c>
      <c r="F4" s="20" t="s">
        <v>61</v>
      </c>
    </row>
    <row r="5" spans="1:6" ht="26.25">
      <c r="A5" s="19"/>
      <c r="B5" s="21" t="s">
        <v>44</v>
      </c>
      <c r="C5" s="22" t="s">
        <v>124</v>
      </c>
      <c r="D5" s="23" t="s">
        <v>46</v>
      </c>
      <c r="E5" s="37" t="s">
        <v>58</v>
      </c>
      <c r="F5" s="23" t="s">
        <v>47</v>
      </c>
    </row>
    <row r="6" spans="1:6" ht="15">
      <c r="A6" s="61" t="s">
        <v>48</v>
      </c>
      <c r="B6" s="66" t="s">
        <v>63</v>
      </c>
      <c r="C6" s="66" t="s">
        <v>62</v>
      </c>
      <c r="D6" s="68"/>
      <c r="E6" s="31"/>
      <c r="F6" s="31">
        <f>D6+E6</f>
        <v>0</v>
      </c>
    </row>
    <row r="7" spans="1:6" ht="15">
      <c r="A7" s="61" t="s">
        <v>51</v>
      </c>
      <c r="B7" s="66" t="s">
        <v>141</v>
      </c>
      <c r="C7" s="66" t="s">
        <v>62</v>
      </c>
      <c r="D7" s="68"/>
      <c r="E7" s="60"/>
      <c r="F7" s="31">
        <f aca="true" t="shared" si="0" ref="F7:F47">D7+E7</f>
        <v>0</v>
      </c>
    </row>
    <row r="8" spans="1:6" ht="15">
      <c r="A8" s="61" t="s">
        <v>53</v>
      </c>
      <c r="B8" s="67" t="s">
        <v>64</v>
      </c>
      <c r="C8" s="65" t="s">
        <v>62</v>
      </c>
      <c r="D8" s="69">
        <f>SUM(D6:D7)</f>
        <v>0</v>
      </c>
      <c r="E8" s="69">
        <f>SUM(E6:E7)</f>
        <v>0</v>
      </c>
      <c r="F8" s="31">
        <f t="shared" si="0"/>
        <v>0</v>
      </c>
    </row>
    <row r="9" spans="1:6" ht="15">
      <c r="A9" s="61" t="s">
        <v>54</v>
      </c>
      <c r="B9" s="24" t="s">
        <v>142</v>
      </c>
      <c r="C9" s="123" t="s">
        <v>65</v>
      </c>
      <c r="D9" s="124">
        <v>176287</v>
      </c>
      <c r="E9" s="70">
        <v>14376</v>
      </c>
      <c r="F9" s="31">
        <f t="shared" si="0"/>
        <v>190663</v>
      </c>
    </row>
    <row r="10" spans="1:6" ht="15">
      <c r="A10" s="61" t="s">
        <v>56</v>
      </c>
      <c r="B10" s="24" t="s">
        <v>256</v>
      </c>
      <c r="C10" s="123" t="s">
        <v>65</v>
      </c>
      <c r="D10" s="124"/>
      <c r="E10" s="128">
        <v>55024</v>
      </c>
      <c r="F10" s="31"/>
    </row>
    <row r="11" spans="1:6" ht="15">
      <c r="A11" s="61" t="s">
        <v>66</v>
      </c>
      <c r="B11" s="24" t="s">
        <v>257</v>
      </c>
      <c r="C11" s="123" t="s">
        <v>65</v>
      </c>
      <c r="D11" s="125">
        <v>21095</v>
      </c>
      <c r="E11" s="69"/>
      <c r="F11" s="31">
        <f t="shared" si="0"/>
        <v>21095</v>
      </c>
    </row>
    <row r="12" spans="1:6" ht="15">
      <c r="A12" s="61" t="s">
        <v>67</v>
      </c>
      <c r="B12" s="24" t="s">
        <v>258</v>
      </c>
      <c r="C12" s="126" t="s">
        <v>65</v>
      </c>
      <c r="D12" s="125">
        <v>3500</v>
      </c>
      <c r="E12" s="69"/>
      <c r="F12" s="31">
        <f t="shared" si="0"/>
        <v>3500</v>
      </c>
    </row>
    <row r="13" spans="1:6" ht="15">
      <c r="A13" s="61" t="s">
        <v>68</v>
      </c>
      <c r="B13" s="24" t="s">
        <v>259</v>
      </c>
      <c r="C13" s="126" t="s">
        <v>65</v>
      </c>
      <c r="D13" s="125">
        <v>740</v>
      </c>
      <c r="E13" s="69"/>
      <c r="F13" s="31">
        <f t="shared" si="0"/>
        <v>740</v>
      </c>
    </row>
    <row r="14" spans="1:6" ht="15">
      <c r="A14" s="61" t="s">
        <v>70</v>
      </c>
      <c r="B14" s="24" t="s">
        <v>260</v>
      </c>
      <c r="C14" s="126" t="s">
        <v>65</v>
      </c>
      <c r="D14" s="125">
        <v>940</v>
      </c>
      <c r="E14" s="56"/>
      <c r="F14" s="31">
        <f>D14+E14</f>
        <v>940</v>
      </c>
    </row>
    <row r="15" spans="1:6" ht="15">
      <c r="A15" s="61" t="s">
        <v>72</v>
      </c>
      <c r="B15" s="24" t="s">
        <v>261</v>
      </c>
      <c r="C15" s="126" t="s">
        <v>65</v>
      </c>
      <c r="D15" s="125">
        <v>236</v>
      </c>
      <c r="E15" s="56"/>
      <c r="F15" s="31">
        <f t="shared" si="0"/>
        <v>236</v>
      </c>
    </row>
    <row r="16" spans="1:9" ht="15">
      <c r="A16" s="61" t="s">
        <v>73</v>
      </c>
      <c r="B16" s="24" t="s">
        <v>262</v>
      </c>
      <c r="C16" s="126" t="s">
        <v>65</v>
      </c>
      <c r="D16" s="125">
        <v>1000</v>
      </c>
      <c r="E16" s="56"/>
      <c r="F16" s="31">
        <f t="shared" si="0"/>
        <v>1000</v>
      </c>
      <c r="I16" s="46" t="s">
        <v>137</v>
      </c>
    </row>
    <row r="17" spans="1:9" ht="15">
      <c r="A17" s="61" t="s">
        <v>75</v>
      </c>
      <c r="B17" s="24" t="s">
        <v>263</v>
      </c>
      <c r="C17" s="126" t="s">
        <v>65</v>
      </c>
      <c r="D17" s="125">
        <v>0</v>
      </c>
      <c r="E17" s="57">
        <v>12968</v>
      </c>
      <c r="F17" s="31">
        <f t="shared" si="0"/>
        <v>12968</v>
      </c>
      <c r="I17" s="46">
        <v>208</v>
      </c>
    </row>
    <row r="18" spans="1:9" ht="15.75" customHeight="1">
      <c r="A18" s="61" t="s">
        <v>77</v>
      </c>
      <c r="B18" s="67" t="s">
        <v>69</v>
      </c>
      <c r="C18" s="65" t="s">
        <v>65</v>
      </c>
      <c r="D18" s="69">
        <f>SUM(D9:D17)</f>
        <v>203798</v>
      </c>
      <c r="E18" s="69">
        <f>SUM(E9:E17)</f>
        <v>82368</v>
      </c>
      <c r="F18" s="31">
        <f>D18+E18</f>
        <v>286166</v>
      </c>
      <c r="I18" s="46">
        <v>212</v>
      </c>
    </row>
    <row r="19" spans="1:9" ht="15.75" customHeight="1">
      <c r="A19" s="61" t="s">
        <v>78</v>
      </c>
      <c r="B19" s="24" t="s">
        <v>264</v>
      </c>
      <c r="C19" s="126" t="s">
        <v>71</v>
      </c>
      <c r="D19" s="125">
        <v>300</v>
      </c>
      <c r="E19" s="69"/>
      <c r="F19" s="31"/>
      <c r="I19" s="46">
        <v>69</v>
      </c>
    </row>
    <row r="20" spans="1:9" ht="15.75" customHeight="1">
      <c r="A20" s="61" t="s">
        <v>79</v>
      </c>
      <c r="B20" s="24" t="s">
        <v>143</v>
      </c>
      <c r="C20" s="126" t="s">
        <v>71</v>
      </c>
      <c r="D20" s="125">
        <v>795</v>
      </c>
      <c r="E20" s="56"/>
      <c r="F20" s="31">
        <f t="shared" si="0"/>
        <v>795</v>
      </c>
      <c r="I20" s="46">
        <v>-128</v>
      </c>
    </row>
    <row r="21" spans="1:9" ht="15.75" customHeight="1">
      <c r="A21" s="61" t="s">
        <v>80</v>
      </c>
      <c r="B21" s="64" t="s">
        <v>74</v>
      </c>
      <c r="C21" s="65" t="s">
        <v>71</v>
      </c>
      <c r="D21" s="69">
        <f>SUM(D19:D20)</f>
        <v>1095</v>
      </c>
      <c r="E21" s="69">
        <f>SUM(E20)</f>
        <v>0</v>
      </c>
      <c r="F21" s="31">
        <f t="shared" si="0"/>
        <v>1095</v>
      </c>
      <c r="I21" s="46">
        <v>270</v>
      </c>
    </row>
    <row r="22" spans="1:9" ht="15.75" customHeight="1">
      <c r="A22" s="61" t="s">
        <v>81</v>
      </c>
      <c r="B22" s="127" t="s">
        <v>131</v>
      </c>
      <c r="C22" s="126" t="s">
        <v>76</v>
      </c>
      <c r="D22" s="125">
        <v>39</v>
      </c>
      <c r="E22" s="31"/>
      <c r="F22" s="31">
        <f t="shared" si="0"/>
        <v>39</v>
      </c>
      <c r="I22" s="46">
        <v>108</v>
      </c>
    </row>
    <row r="23" spans="1:6" ht="15.75" customHeight="1">
      <c r="A23" s="61" t="s">
        <v>82</v>
      </c>
      <c r="B23" s="127" t="s">
        <v>144</v>
      </c>
      <c r="C23" s="126" t="s">
        <v>76</v>
      </c>
      <c r="D23" s="125">
        <v>39</v>
      </c>
      <c r="E23" s="60"/>
      <c r="F23" s="31">
        <f t="shared" si="0"/>
        <v>39</v>
      </c>
    </row>
    <row r="24" spans="1:6" ht="15.75" customHeight="1">
      <c r="A24" s="61" t="s">
        <v>83</v>
      </c>
      <c r="B24" s="127" t="s">
        <v>145</v>
      </c>
      <c r="C24" s="126" t="s">
        <v>76</v>
      </c>
      <c r="D24" s="125">
        <v>500</v>
      </c>
      <c r="E24" s="31"/>
      <c r="F24" s="31">
        <f t="shared" si="0"/>
        <v>500</v>
      </c>
    </row>
    <row r="25" spans="1:6" ht="15.75" customHeight="1">
      <c r="A25" s="61" t="s">
        <v>84</v>
      </c>
      <c r="B25" s="127" t="s">
        <v>146</v>
      </c>
      <c r="C25" s="126" t="s">
        <v>76</v>
      </c>
      <c r="D25" s="125">
        <v>301</v>
      </c>
      <c r="E25" s="31"/>
      <c r="F25" s="31">
        <f t="shared" si="0"/>
        <v>301</v>
      </c>
    </row>
    <row r="26" spans="1:6" ht="15.75" customHeight="1">
      <c r="A26" s="61" t="s">
        <v>85</v>
      </c>
      <c r="B26" s="127" t="s">
        <v>147</v>
      </c>
      <c r="C26" s="126" t="s">
        <v>76</v>
      </c>
      <c r="D26" s="125">
        <v>500</v>
      </c>
      <c r="E26" s="31">
        <v>80</v>
      </c>
      <c r="F26" s="31">
        <f t="shared" si="0"/>
        <v>580</v>
      </c>
    </row>
    <row r="27" spans="1:6" ht="15.75" customHeight="1">
      <c r="A27" s="61" t="s">
        <v>86</v>
      </c>
      <c r="B27" s="127" t="s">
        <v>265</v>
      </c>
      <c r="C27" s="126" t="s">
        <v>76</v>
      </c>
      <c r="D27" s="125">
        <v>800</v>
      </c>
      <c r="E27" s="31"/>
      <c r="F27" s="31">
        <f t="shared" si="0"/>
        <v>800</v>
      </c>
    </row>
    <row r="28" spans="1:9" ht="15.75" customHeight="1">
      <c r="A28" s="61" t="s">
        <v>88</v>
      </c>
      <c r="B28" s="127" t="s">
        <v>266</v>
      </c>
      <c r="C28" s="126" t="s">
        <v>76</v>
      </c>
      <c r="D28" s="125">
        <v>394</v>
      </c>
      <c r="E28" s="31"/>
      <c r="F28" s="31">
        <f t="shared" si="0"/>
        <v>394</v>
      </c>
      <c r="I28" s="46">
        <f>SUM(I17:I27)</f>
        <v>739</v>
      </c>
    </row>
    <row r="29" spans="1:6" ht="15.75" customHeight="1">
      <c r="A29" s="61" t="s">
        <v>148</v>
      </c>
      <c r="B29" s="127" t="s">
        <v>267</v>
      </c>
      <c r="C29" s="126" t="s">
        <v>76</v>
      </c>
      <c r="D29" s="125">
        <v>0</v>
      </c>
      <c r="E29" s="31">
        <f>551</f>
        <v>551</v>
      </c>
      <c r="F29" s="31">
        <f t="shared" si="0"/>
        <v>551</v>
      </c>
    </row>
    <row r="30" spans="1:6" ht="15.75" customHeight="1">
      <c r="A30" s="61" t="s">
        <v>93</v>
      </c>
      <c r="B30" s="127" t="s">
        <v>277</v>
      </c>
      <c r="C30" s="126" t="s">
        <v>76</v>
      </c>
      <c r="D30" s="125">
        <v>0</v>
      </c>
      <c r="E30" s="31">
        <v>414</v>
      </c>
      <c r="F30" s="31">
        <f t="shared" si="0"/>
        <v>414</v>
      </c>
    </row>
    <row r="31" spans="1:6" ht="15.75" customHeight="1">
      <c r="A31" s="61" t="s">
        <v>96</v>
      </c>
      <c r="B31" s="127" t="s">
        <v>308</v>
      </c>
      <c r="C31" s="126" t="s">
        <v>76</v>
      </c>
      <c r="D31" s="125"/>
      <c r="E31" s="31">
        <v>211</v>
      </c>
      <c r="F31" s="31">
        <f t="shared" si="0"/>
        <v>211</v>
      </c>
    </row>
    <row r="32" spans="1:6" ht="15.75" customHeight="1">
      <c r="A32" s="61" t="s">
        <v>99</v>
      </c>
      <c r="B32" s="67" t="s">
        <v>87</v>
      </c>
      <c r="C32" s="65" t="s">
        <v>76</v>
      </c>
      <c r="D32" s="69">
        <f>SUM(D22:D28)</f>
        <v>2573</v>
      </c>
      <c r="E32" s="69">
        <f>SUM(E22:E31)</f>
        <v>1256</v>
      </c>
      <c r="F32" s="31">
        <f>D32+E32</f>
        <v>3829</v>
      </c>
    </row>
    <row r="33" spans="1:6" ht="15.75" customHeight="1">
      <c r="A33" s="61" t="s">
        <v>101</v>
      </c>
      <c r="B33" s="67" t="s">
        <v>89</v>
      </c>
      <c r="C33" s="65" t="s">
        <v>90</v>
      </c>
      <c r="D33" s="69">
        <v>0</v>
      </c>
      <c r="E33" s="69">
        <v>0</v>
      </c>
      <c r="F33" s="31">
        <f t="shared" si="0"/>
        <v>0</v>
      </c>
    </row>
    <row r="34" spans="1:6" ht="15.75" customHeight="1">
      <c r="A34" s="61" t="s">
        <v>102</v>
      </c>
      <c r="B34" s="64" t="s">
        <v>91</v>
      </c>
      <c r="C34" s="65" t="s">
        <v>92</v>
      </c>
      <c r="D34" s="69">
        <v>0</v>
      </c>
      <c r="E34" s="69">
        <v>0</v>
      </c>
      <c r="F34" s="31">
        <f t="shared" si="0"/>
        <v>0</v>
      </c>
    </row>
    <row r="35" spans="1:6" ht="15.75" customHeight="1">
      <c r="A35" s="61" t="s">
        <v>103</v>
      </c>
      <c r="B35" s="64" t="s">
        <v>94</v>
      </c>
      <c r="C35" s="65" t="s">
        <v>95</v>
      </c>
      <c r="D35" s="69">
        <v>55761</v>
      </c>
      <c r="E35" s="69">
        <f>3650+18762+112+57</f>
        <v>22581</v>
      </c>
      <c r="F35" s="31">
        <f>D35+E35</f>
        <v>78342</v>
      </c>
    </row>
    <row r="36" spans="1:6" ht="15.75" customHeight="1">
      <c r="A36" s="72" t="s">
        <v>104</v>
      </c>
      <c r="B36" s="72" t="s">
        <v>97</v>
      </c>
      <c r="C36" s="71" t="s">
        <v>98</v>
      </c>
      <c r="D36" s="73">
        <f>D35+D34+D33+D32+D21+D18+D8</f>
        <v>263227</v>
      </c>
      <c r="E36" s="73">
        <f>E35+E34+E33+E32+E21+E18+E8</f>
        <v>106205</v>
      </c>
      <c r="F36" s="73">
        <f>F35+F34+F33+F32+F21+F18+F8</f>
        <v>369432</v>
      </c>
    </row>
    <row r="37" spans="1:6" ht="15.75" customHeight="1">
      <c r="A37" s="61" t="s">
        <v>105</v>
      </c>
      <c r="B37" s="127" t="s">
        <v>268</v>
      </c>
      <c r="C37" s="126" t="s">
        <v>100</v>
      </c>
      <c r="D37" s="125">
        <v>2600</v>
      </c>
      <c r="E37" s="31"/>
      <c r="F37" s="31">
        <f t="shared" si="0"/>
        <v>2600</v>
      </c>
    </row>
    <row r="38" spans="1:6" ht="15.75" customHeight="1">
      <c r="A38" s="61" t="s">
        <v>106</v>
      </c>
      <c r="B38" s="127" t="s">
        <v>269</v>
      </c>
      <c r="C38" s="126" t="s">
        <v>100</v>
      </c>
      <c r="D38" s="125">
        <v>1180</v>
      </c>
      <c r="E38" s="31"/>
      <c r="F38" s="31">
        <f t="shared" si="0"/>
        <v>1180</v>
      </c>
    </row>
    <row r="39" spans="1:6" ht="15">
      <c r="A39" s="61" t="s">
        <v>108</v>
      </c>
      <c r="B39" s="127" t="s">
        <v>149</v>
      </c>
      <c r="C39" s="126" t="s">
        <v>100</v>
      </c>
      <c r="D39" s="125">
        <v>1496</v>
      </c>
      <c r="E39" s="31"/>
      <c r="F39" s="31">
        <f t="shared" si="0"/>
        <v>1496</v>
      </c>
    </row>
    <row r="40" spans="1:6" ht="15">
      <c r="A40" s="61" t="s">
        <v>111</v>
      </c>
      <c r="B40" s="127" t="s">
        <v>270</v>
      </c>
      <c r="C40" s="126" t="s">
        <v>100</v>
      </c>
      <c r="D40" s="125">
        <v>700</v>
      </c>
      <c r="E40" s="31"/>
      <c r="F40" s="31">
        <f t="shared" si="0"/>
        <v>700</v>
      </c>
    </row>
    <row r="41" spans="1:6" ht="15">
      <c r="A41" s="61" t="s">
        <v>114</v>
      </c>
      <c r="B41" s="67" t="s">
        <v>107</v>
      </c>
      <c r="C41" s="65" t="s">
        <v>100</v>
      </c>
      <c r="D41" s="69">
        <f>SUM(D37:D40)</f>
        <v>5976</v>
      </c>
      <c r="E41" s="69">
        <f>SUM(E37:E40)</f>
        <v>0</v>
      </c>
      <c r="F41" s="31">
        <f>D41+E41</f>
        <v>5976</v>
      </c>
    </row>
    <row r="42" spans="1:6" ht="15">
      <c r="A42" s="61" t="s">
        <v>153</v>
      </c>
      <c r="B42" s="67" t="s">
        <v>109</v>
      </c>
      <c r="C42" s="65" t="s">
        <v>110</v>
      </c>
      <c r="D42" s="69">
        <v>0</v>
      </c>
      <c r="E42" s="69">
        <v>0</v>
      </c>
      <c r="F42" s="31">
        <f t="shared" si="0"/>
        <v>0</v>
      </c>
    </row>
    <row r="43" spans="1:6" ht="15">
      <c r="A43" s="61" t="s">
        <v>154</v>
      </c>
      <c r="B43" s="66" t="s">
        <v>150</v>
      </c>
      <c r="C43" s="62" t="s">
        <v>113</v>
      </c>
      <c r="D43" s="70"/>
      <c r="E43" s="89">
        <v>535</v>
      </c>
      <c r="F43" s="31">
        <f t="shared" si="0"/>
        <v>535</v>
      </c>
    </row>
    <row r="44" spans="1:6" ht="15">
      <c r="A44" s="61" t="s">
        <v>271</v>
      </c>
      <c r="B44" s="67" t="s">
        <v>112</v>
      </c>
      <c r="C44" s="65" t="s">
        <v>113</v>
      </c>
      <c r="D44" s="69">
        <f>SUM(D43)</f>
        <v>0</v>
      </c>
      <c r="E44" s="69">
        <f>SUM(E43)</f>
        <v>535</v>
      </c>
      <c r="F44" s="31">
        <f t="shared" si="0"/>
        <v>535</v>
      </c>
    </row>
    <row r="45" spans="1:6" ht="15">
      <c r="A45" s="61" t="s">
        <v>272</v>
      </c>
      <c r="B45" s="67" t="s">
        <v>115</v>
      </c>
      <c r="C45" s="65" t="s">
        <v>116</v>
      </c>
      <c r="D45" s="69">
        <v>1615</v>
      </c>
      <c r="E45" s="69">
        <v>145</v>
      </c>
      <c r="F45" s="31">
        <f t="shared" si="0"/>
        <v>1760</v>
      </c>
    </row>
    <row r="46" spans="1:6" ht="15.75">
      <c r="A46" s="138" t="s">
        <v>273</v>
      </c>
      <c r="B46" s="72" t="s">
        <v>117</v>
      </c>
      <c r="C46" s="71" t="s">
        <v>118</v>
      </c>
      <c r="D46" s="73">
        <f>D41+D42+D44+D45</f>
        <v>7591</v>
      </c>
      <c r="E46" s="73">
        <f>E41+E42+E44+E45</f>
        <v>680</v>
      </c>
      <c r="F46" s="73">
        <f>F41+F42+F44+F45</f>
        <v>8271</v>
      </c>
    </row>
    <row r="47" spans="1:6" ht="15">
      <c r="A47" s="61" t="s">
        <v>274</v>
      </c>
      <c r="B47" s="63" t="s">
        <v>132</v>
      </c>
      <c r="C47" s="62" t="s">
        <v>133</v>
      </c>
      <c r="D47" s="76">
        <v>0</v>
      </c>
      <c r="E47" s="31"/>
      <c r="F47" s="31">
        <f t="shared" si="0"/>
        <v>0</v>
      </c>
    </row>
    <row r="48" spans="1:6" ht="15.75">
      <c r="A48" s="138" t="s">
        <v>278</v>
      </c>
      <c r="B48" s="72" t="s">
        <v>119</v>
      </c>
      <c r="C48" s="71" t="s">
        <v>120</v>
      </c>
      <c r="D48" s="73">
        <v>0</v>
      </c>
      <c r="E48" s="73">
        <f>SUM(E47)</f>
        <v>0</v>
      </c>
      <c r="F48" s="73">
        <f>SUM(F47)</f>
        <v>0</v>
      </c>
    </row>
    <row r="49" spans="1:6" ht="15">
      <c r="A49" s="74" t="s">
        <v>309</v>
      </c>
      <c r="B49" s="74" t="s">
        <v>121</v>
      </c>
      <c r="C49" s="74"/>
      <c r="D49" s="75">
        <f>D36+D46+D48</f>
        <v>270818</v>
      </c>
      <c r="E49" s="75">
        <f>E36+E46+E48</f>
        <v>106885</v>
      </c>
      <c r="F49" s="75">
        <f>F36+F46+F48</f>
        <v>377703</v>
      </c>
    </row>
    <row r="50" spans="1:8" ht="15">
      <c r="A50" s="77"/>
      <c r="B50" s="78"/>
      <c r="C50" s="79"/>
      <c r="D50" s="80"/>
      <c r="E50" s="80"/>
      <c r="F50" s="80"/>
      <c r="H50" s="46">
        <v>934</v>
      </c>
    </row>
    <row r="51" spans="1:8" ht="15">
      <c r="A51" s="77"/>
      <c r="B51" s="81"/>
      <c r="C51" s="82"/>
      <c r="D51" s="83"/>
      <c r="E51" s="83"/>
      <c r="F51" s="83"/>
      <c r="H51" s="46">
        <v>-25</v>
      </c>
    </row>
    <row r="52" spans="1:8" ht="15">
      <c r="A52" s="77"/>
      <c r="B52" s="81"/>
      <c r="C52" s="82"/>
      <c r="D52" s="83"/>
      <c r="E52" s="84"/>
      <c r="F52" s="77"/>
      <c r="H52" s="46">
        <f>SUM(H50:H51)</f>
        <v>909</v>
      </c>
    </row>
    <row r="53" spans="1:6" ht="15">
      <c r="A53" s="77"/>
      <c r="B53" s="85"/>
      <c r="C53" s="79"/>
      <c r="D53" s="80"/>
      <c r="E53" s="80"/>
      <c r="F53" s="80"/>
    </row>
    <row r="54" spans="1:6" ht="15">
      <c r="A54" s="77"/>
      <c r="B54" s="81"/>
      <c r="C54" s="82"/>
      <c r="D54" s="83"/>
      <c r="E54" s="83"/>
      <c r="F54" s="83"/>
    </row>
    <row r="55" spans="1:6" ht="15">
      <c r="A55" s="77"/>
      <c r="B55" s="81"/>
      <c r="C55" s="82"/>
      <c r="D55" s="83"/>
      <c r="E55" s="83"/>
      <c r="F55" s="83"/>
    </row>
    <row r="56" spans="1:6" ht="15.75">
      <c r="A56" s="77"/>
      <c r="B56" s="86"/>
      <c r="C56" s="82"/>
      <c r="D56" s="83"/>
      <c r="E56" s="83"/>
      <c r="F56" s="83"/>
    </row>
    <row r="57" spans="1:9" s="32" customFormat="1" ht="15">
      <c r="A57" s="77"/>
      <c r="B57" s="78"/>
      <c r="C57" s="79"/>
      <c r="D57" s="80"/>
      <c r="E57" s="80"/>
      <c r="F57" s="80"/>
      <c r="H57" s="47"/>
      <c r="I57" s="47"/>
    </row>
    <row r="58" spans="1:9" s="32" customFormat="1" ht="15">
      <c r="A58" s="77"/>
      <c r="B58" s="78"/>
      <c r="C58" s="79"/>
      <c r="D58" s="80"/>
      <c r="E58" s="80"/>
      <c r="F58" s="80"/>
      <c r="H58" s="47"/>
      <c r="I58" s="47"/>
    </row>
    <row r="59" spans="1:6" ht="15.75">
      <c r="A59" s="77"/>
      <c r="B59" s="86"/>
      <c r="C59" s="82"/>
      <c r="D59" s="83"/>
      <c r="E59" s="83"/>
      <c r="F59" s="83"/>
    </row>
    <row r="60" spans="1:9" s="33" customFormat="1" ht="15">
      <c r="A60" s="77"/>
      <c r="B60" s="87"/>
      <c r="C60" s="87"/>
      <c r="D60" s="88"/>
      <c r="E60" s="88"/>
      <c r="F60" s="88"/>
      <c r="H60" s="48"/>
      <c r="I60" s="48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41.125" style="0" customWidth="1"/>
    <col min="3" max="3" width="16.00390625" style="0" customWidth="1"/>
    <col min="4" max="4" width="14.25390625" style="0" customWidth="1"/>
    <col min="5" max="5" width="15.375" style="0" customWidth="1"/>
    <col min="6" max="6" width="17.125" style="0" customWidth="1"/>
  </cols>
  <sheetData>
    <row r="1" spans="1:7" ht="15.75" customHeight="1">
      <c r="A1" s="16"/>
      <c r="B1" s="148" t="s">
        <v>312</v>
      </c>
      <c r="C1" s="148"/>
      <c r="D1" s="148"/>
      <c r="E1" s="148"/>
      <c r="F1" s="148"/>
      <c r="G1" s="16"/>
    </row>
    <row r="2" spans="1:7" ht="15.75" customHeight="1">
      <c r="A2" s="16"/>
      <c r="B2" s="148" t="s">
        <v>59</v>
      </c>
      <c r="C2" s="148"/>
      <c r="D2" s="148"/>
      <c r="E2" s="148"/>
      <c r="F2" s="148"/>
      <c r="G2" s="16"/>
    </row>
    <row r="3" spans="1:7" ht="15.75" customHeight="1">
      <c r="A3" s="16"/>
      <c r="B3" s="17"/>
      <c r="C3" s="18"/>
      <c r="D3" s="18"/>
      <c r="E3" s="18"/>
      <c r="F3" s="16"/>
      <c r="G3" s="16"/>
    </row>
    <row r="4" spans="1:7" ht="15.75" customHeight="1">
      <c r="A4" s="16"/>
      <c r="B4" s="149" t="s">
        <v>123</v>
      </c>
      <c r="C4" s="149"/>
      <c r="D4" s="149"/>
      <c r="E4" s="149"/>
      <c r="F4" s="149"/>
      <c r="G4" s="16"/>
    </row>
    <row r="5" spans="1:6" ht="15">
      <c r="A5" s="19"/>
      <c r="B5" s="20" t="s">
        <v>40</v>
      </c>
      <c r="C5" s="20" t="s">
        <v>41</v>
      </c>
      <c r="D5" s="20" t="s">
        <v>42</v>
      </c>
      <c r="E5" s="20" t="s">
        <v>43</v>
      </c>
      <c r="F5" s="20" t="s">
        <v>61</v>
      </c>
    </row>
    <row r="6" spans="1:6" s="39" customFormat="1" ht="26.25">
      <c r="A6" s="19"/>
      <c r="B6" s="27" t="s">
        <v>44</v>
      </c>
      <c r="C6" s="38" t="s">
        <v>45</v>
      </c>
      <c r="D6" s="23" t="s">
        <v>46</v>
      </c>
      <c r="E6" s="23" t="s">
        <v>58</v>
      </c>
      <c r="F6" s="23" t="s">
        <v>47</v>
      </c>
    </row>
    <row r="7" spans="1:6" ht="15">
      <c r="A7" s="19" t="s">
        <v>48</v>
      </c>
      <c r="B7" s="24" t="s">
        <v>49</v>
      </c>
      <c r="C7" s="25" t="s">
        <v>50</v>
      </c>
      <c r="D7" s="26">
        <v>0</v>
      </c>
      <c r="E7" s="26">
        <v>0</v>
      </c>
      <c r="F7" s="26">
        <f>SUM(D7:E7)</f>
        <v>0</v>
      </c>
    </row>
    <row r="8" spans="1:6" ht="15">
      <c r="A8" s="19" t="s">
        <v>51</v>
      </c>
      <c r="B8" s="24" t="s">
        <v>52</v>
      </c>
      <c r="C8" s="25" t="s">
        <v>50</v>
      </c>
      <c r="D8" s="26">
        <f>Kiadások!L5-D10</f>
        <v>71728152</v>
      </c>
      <c r="E8" s="26">
        <f>Kiadások!L33+Kiadások!L60+Kiadások!L82-E10</f>
        <v>-14574272</v>
      </c>
      <c r="F8" s="26">
        <f>SUM(D8:E8)</f>
        <v>57153880</v>
      </c>
    </row>
    <row r="9" spans="1:6" ht="15">
      <c r="A9" s="19" t="s">
        <v>54</v>
      </c>
      <c r="B9" s="24" t="s">
        <v>134</v>
      </c>
      <c r="C9" s="25" t="s">
        <v>50</v>
      </c>
      <c r="D9" s="26">
        <v>500</v>
      </c>
      <c r="E9" s="26">
        <v>-500</v>
      </c>
      <c r="F9" s="26">
        <f>SUM(D9:E9)</f>
        <v>0</v>
      </c>
    </row>
    <row r="10" spans="1:6" ht="15">
      <c r="A10" s="19" t="s">
        <v>56</v>
      </c>
      <c r="B10" s="24" t="s">
        <v>55</v>
      </c>
      <c r="C10" s="27" t="s">
        <v>50</v>
      </c>
      <c r="D10" s="26">
        <v>19652593</v>
      </c>
      <c r="E10" s="26">
        <f>Kiadások!L40</f>
        <v>-679519</v>
      </c>
      <c r="F10" s="26">
        <f>SUM(D10:E10)</f>
        <v>18973074</v>
      </c>
    </row>
    <row r="11" spans="1:6" ht="15">
      <c r="A11" s="19" t="s">
        <v>66</v>
      </c>
      <c r="B11" s="28" t="s">
        <v>57</v>
      </c>
      <c r="C11" s="28"/>
      <c r="D11" s="29">
        <f>SUM(D7:D10)</f>
        <v>91381245</v>
      </c>
      <c r="E11" s="29">
        <f>SUM(E7:E10)</f>
        <v>-15254291</v>
      </c>
      <c r="F11" s="29">
        <f>SUM(F7:F10)</f>
        <v>76126954</v>
      </c>
    </row>
  </sheetData>
  <sheetProtection/>
  <mergeCells count="3">
    <mergeCell ref="B1:F1"/>
    <mergeCell ref="B2:F2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2018-09-19T07:18:03Z</cp:lastPrinted>
  <dcterms:created xsi:type="dcterms:W3CDTF">1997-01-17T14:02:09Z</dcterms:created>
  <dcterms:modified xsi:type="dcterms:W3CDTF">2018-09-21T09:27:33Z</dcterms:modified>
  <cp:category/>
  <cp:version/>
  <cp:contentType/>
  <cp:contentStatus/>
</cp:coreProperties>
</file>