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defaultThemeVersion="124226"/>
  <mc:AlternateContent xmlns:mc="http://schemas.openxmlformats.org/markup-compatibility/2006">
    <mc:Choice Requires="x15">
      <x15ac:absPath xmlns:x15ac="http://schemas.microsoft.com/office/spreadsheetml/2010/11/ac" url="D:\2021\Pályázatok\Konyha\Ajánlattételi felhívás\Műszaki iratok\"/>
    </mc:Choice>
  </mc:AlternateContent>
  <xr:revisionPtr revIDLastSave="0" documentId="13_ncr:1_{17C3C270-D126-49E3-9562-5CDACFA3FABB}" xr6:coauthVersionLast="46" xr6:coauthVersionMax="46" xr10:uidLastSave="{00000000-0000-0000-0000-000000000000}"/>
  <bookViews>
    <workbookView xWindow="-120" yWindow="-120" windowWidth="29040" windowHeight="15840" activeTab="2" xr2:uid="{00000000-000D-0000-FFFF-FFFF00000000}"/>
  </bookViews>
  <sheets>
    <sheet name="Padlóösszefolyó" sheetId="8" r:id="rId1"/>
    <sheet name="méretjegyzék" sheetId="1" r:id="rId2"/>
    <sheet name="Főösszesítő" sheetId="7" r:id="rId3"/>
    <sheet name="Összesítő" sheetId="5" r:id="rId4"/>
    <sheet name="Tételek" sheetId="2" r:id="rId5"/>
  </sheets>
  <definedNames>
    <definedName name="_xlnm.Print_Area" localSheetId="2">Főösszesítő!$A$1:$E$49</definedName>
    <definedName name="_xlnm.Print_Area" localSheetId="4">Tételek!$A$1:$L$450</definedName>
  </definedNames>
  <calcPr calcId="181029"/>
</workbook>
</file>

<file path=xl/calcChain.xml><?xml version="1.0" encoding="utf-8"?>
<calcChain xmlns="http://schemas.openxmlformats.org/spreadsheetml/2006/main">
  <c r="K136" i="2" l="1"/>
  <c r="L425" i="2"/>
  <c r="K425" i="2"/>
  <c r="L424" i="2"/>
  <c r="K424" i="2"/>
  <c r="K209" i="2"/>
  <c r="L209" i="2"/>
  <c r="K208" i="2"/>
  <c r="L208" i="2"/>
  <c r="K423" i="2"/>
  <c r="L423" i="2" l="1"/>
  <c r="K400" i="2"/>
  <c r="L400" i="2"/>
  <c r="K392" i="2"/>
  <c r="L392"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3" i="2"/>
  <c r="L394" i="2"/>
  <c r="L395" i="2"/>
  <c r="L396" i="2"/>
  <c r="L397" i="2"/>
  <c r="L398" i="2"/>
  <c r="L399" i="2"/>
  <c r="L401"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3" i="2"/>
  <c r="K394" i="2"/>
  <c r="K395" i="2"/>
  <c r="K396" i="2"/>
  <c r="K397" i="2"/>
  <c r="K398" i="2"/>
  <c r="K399" i="2"/>
  <c r="K401" i="2"/>
  <c r="L348" i="2"/>
  <c r="K348" i="2"/>
  <c r="K141" i="2"/>
  <c r="L153" i="2"/>
  <c r="K153" i="2"/>
  <c r="L152" i="2"/>
  <c r="K152" i="2"/>
  <c r="L151" i="2"/>
  <c r="K151" i="2"/>
  <c r="L150" i="2"/>
  <c r="K150" i="2"/>
  <c r="L149" i="2"/>
  <c r="K149" i="2"/>
  <c r="L148" i="2"/>
  <c r="K148" i="2"/>
  <c r="L147" i="2"/>
  <c r="K147" i="2"/>
  <c r="K420" i="2"/>
  <c r="L420" i="2"/>
  <c r="K415" i="2"/>
  <c r="L415" i="2"/>
  <c r="K335" i="2" l="1"/>
  <c r="L335" i="2"/>
  <c r="L419" i="2"/>
  <c r="K419" i="2"/>
  <c r="L418" i="2"/>
  <c r="K418" i="2"/>
  <c r="L417" i="2"/>
  <c r="K417" i="2"/>
  <c r="L416" i="2"/>
  <c r="K416" i="2"/>
  <c r="L414" i="2"/>
  <c r="K414" i="2"/>
  <c r="L413" i="2"/>
  <c r="K413" i="2"/>
  <c r="L146" i="2"/>
  <c r="K146" i="2"/>
  <c r="L145" i="2"/>
  <c r="K145" i="2"/>
  <c r="K411" i="2"/>
  <c r="L411" i="2"/>
  <c r="K410" i="2"/>
  <c r="L410" i="2"/>
  <c r="K409" i="2"/>
  <c r="L409" i="2"/>
  <c r="K408" i="2"/>
  <c r="L408" i="2"/>
  <c r="K407" i="2"/>
  <c r="L407" i="2"/>
  <c r="K406" i="2" l="1"/>
  <c r="L406" i="2"/>
  <c r="K339" i="2"/>
  <c r="L339" i="2"/>
  <c r="K338" i="2"/>
  <c r="L338" i="2"/>
  <c r="K337" i="2"/>
  <c r="L337" i="2"/>
  <c r="K336" i="2"/>
  <c r="L336" i="2"/>
  <c r="K321" i="2"/>
  <c r="L321" i="2"/>
  <c r="K320" i="2"/>
  <c r="L320" i="2"/>
  <c r="K318" i="2"/>
  <c r="L318" i="2"/>
  <c r="K317" i="2"/>
  <c r="L317" i="2"/>
  <c r="K334" i="2"/>
  <c r="L334" i="2"/>
  <c r="K333" i="2"/>
  <c r="L333" i="2"/>
  <c r="K332" i="2"/>
  <c r="L332" i="2"/>
  <c r="K331" i="2"/>
  <c r="L331" i="2"/>
  <c r="K330" i="2"/>
  <c r="L330" i="2"/>
  <c r="K329" i="2"/>
  <c r="L329" i="2"/>
  <c r="K328" i="2"/>
  <c r="L328" i="2"/>
  <c r="K327" i="2"/>
  <c r="L327" i="2"/>
  <c r="K326" i="2"/>
  <c r="L326" i="2"/>
  <c r="K325" i="2"/>
  <c r="L325" i="2"/>
  <c r="K324" i="2"/>
  <c r="L324" i="2"/>
  <c r="K323" i="2"/>
  <c r="L323" i="2"/>
  <c r="K322" i="2"/>
  <c r="L322" i="2"/>
  <c r="K212" i="2"/>
  <c r="L212" i="2"/>
  <c r="K211" i="2"/>
  <c r="L211" i="2"/>
  <c r="L99" i="2" l="1"/>
  <c r="L100" i="2"/>
  <c r="L101" i="2"/>
  <c r="K102" i="2"/>
  <c r="K103" i="2"/>
  <c r="L102" i="2"/>
  <c r="K140" i="2"/>
  <c r="L404" i="2"/>
  <c r="L405" i="2"/>
  <c r="L403" i="2"/>
  <c r="K404" i="2"/>
  <c r="K405" i="2"/>
  <c r="K403" i="2"/>
  <c r="L342" i="2"/>
  <c r="L343" i="2"/>
  <c r="L344" i="2"/>
  <c r="L345" i="2"/>
  <c r="L346" i="2"/>
  <c r="K342" i="2"/>
  <c r="K343" i="2"/>
  <c r="K344" i="2"/>
  <c r="K345" i="2"/>
  <c r="K346" i="2"/>
  <c r="L341" i="2"/>
  <c r="K341" i="2"/>
  <c r="L315" i="2"/>
  <c r="L316" i="2"/>
  <c r="L319" i="2"/>
  <c r="K315" i="2"/>
  <c r="K316" i="2"/>
  <c r="K319" i="2"/>
  <c r="L314" i="2"/>
  <c r="K314" i="2"/>
  <c r="L210" i="2"/>
  <c r="L207" i="2"/>
  <c r="K210" i="2"/>
  <c r="K207" i="2"/>
  <c r="L202" i="2"/>
  <c r="L203" i="2"/>
  <c r="L204" i="2"/>
  <c r="L205" i="2"/>
  <c r="L206" i="2"/>
  <c r="L201" i="2"/>
  <c r="K202" i="2"/>
  <c r="K203" i="2"/>
  <c r="K204" i="2"/>
  <c r="K205" i="2"/>
  <c r="K206" i="2"/>
  <c r="K201" i="2"/>
  <c r="L141" i="2"/>
  <c r="L142" i="2"/>
  <c r="L143" i="2"/>
  <c r="L144" i="2"/>
  <c r="K142" i="2"/>
  <c r="K143" i="2"/>
  <c r="K144" i="2"/>
  <c r="L140" i="2"/>
  <c r="K135" i="2"/>
  <c r="K450" i="2" l="1"/>
  <c r="L450" i="2"/>
  <c r="B26" i="5"/>
  <c r="D26" i="5"/>
  <c r="L91" i="2"/>
  <c r="L92" i="2"/>
  <c r="L93" i="2"/>
  <c r="L94" i="2"/>
  <c r="L95" i="2"/>
  <c r="L96" i="2"/>
  <c r="L97" i="2"/>
  <c r="L98"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K91" i="2"/>
  <c r="K92" i="2"/>
  <c r="K93" i="2"/>
  <c r="K94" i="2"/>
  <c r="K95" i="2"/>
  <c r="K96" i="2"/>
  <c r="K97" i="2"/>
  <c r="K98" i="2"/>
  <c r="K99" i="2"/>
  <c r="K100" i="2"/>
  <c r="K101"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L90" i="2"/>
  <c r="K90" i="2"/>
  <c r="K87" i="2"/>
  <c r="L86" i="2"/>
  <c r="L87" i="2"/>
  <c r="L88" i="2"/>
  <c r="K86" i="2"/>
  <c r="K88" i="2"/>
  <c r="L85" i="2"/>
  <c r="K85" i="2"/>
  <c r="L83" i="2"/>
  <c r="L80" i="2"/>
  <c r="L81" i="2"/>
  <c r="L82" i="2"/>
  <c r="K80" i="2"/>
  <c r="K81" i="2"/>
  <c r="K82" i="2"/>
  <c r="K83" i="2"/>
  <c r="L79" i="2"/>
  <c r="K79" i="2"/>
  <c r="L25" i="2"/>
  <c r="K25" i="2"/>
  <c r="K60" i="2"/>
  <c r="L4" i="2"/>
  <c r="B28" i="5" l="1"/>
  <c r="L136" i="2"/>
  <c r="D28" i="5" s="1"/>
  <c r="K4" i="2"/>
  <c r="L74" i="2" l="1"/>
  <c r="L75" i="2" s="1"/>
  <c r="D24" i="5" s="1"/>
  <c r="K74" i="2"/>
  <c r="L70" i="2"/>
  <c r="K70" i="2"/>
  <c r="K69" i="2"/>
  <c r="L69" i="2"/>
  <c r="L68" i="2"/>
  <c r="K68" i="2"/>
  <c r="L67" i="2"/>
  <c r="K67" i="2"/>
  <c r="K63" i="2"/>
  <c r="L62" i="2"/>
  <c r="K62" i="2"/>
  <c r="K61" i="2"/>
  <c r="K59" i="2"/>
  <c r="K58" i="2"/>
  <c r="K57" i="2"/>
  <c r="K56" i="2"/>
  <c r="K55" i="2"/>
  <c r="L54" i="2"/>
  <c r="K54" i="2"/>
  <c r="G53" i="2"/>
  <c r="L53" i="2" s="1"/>
  <c r="L49" i="2"/>
  <c r="K49" i="2"/>
  <c r="K48" i="2"/>
  <c r="L47" i="2"/>
  <c r="K47" i="2"/>
  <c r="L48" i="2"/>
  <c r="L45" i="2"/>
  <c r="K45" i="2"/>
  <c r="L46" i="2"/>
  <c r="K46" i="2"/>
  <c r="G44" i="2"/>
  <c r="K44" i="2" s="1"/>
  <c r="L43" i="2"/>
  <c r="K43" i="2"/>
  <c r="L42" i="2"/>
  <c r="K42" i="2"/>
  <c r="L38" i="2"/>
  <c r="L39" i="2" s="1"/>
  <c r="D16" i="5" s="1"/>
  <c r="K38" i="2"/>
  <c r="K39" i="2" s="1"/>
  <c r="B16" i="5" s="1"/>
  <c r="K34" i="2"/>
  <c r="K35" i="2" s="1"/>
  <c r="B14" i="5" s="1"/>
  <c r="L34" i="2"/>
  <c r="L35" i="2" s="1"/>
  <c r="D14" i="5" s="1"/>
  <c r="L30" i="2"/>
  <c r="K30" i="2"/>
  <c r="L29" i="2"/>
  <c r="K29" i="2"/>
  <c r="K28" i="2"/>
  <c r="L28" i="2"/>
  <c r="K27" i="2"/>
  <c r="L27" i="2"/>
  <c r="K26" i="2"/>
  <c r="L26" i="2"/>
  <c r="K24" i="2"/>
  <c r="L24" i="2"/>
  <c r="K20" i="2"/>
  <c r="K19" i="2"/>
  <c r="L20" i="2"/>
  <c r="L18" i="2"/>
  <c r="K18" i="2"/>
  <c r="K13" i="2"/>
  <c r="L13" i="2"/>
  <c r="K14" i="2"/>
  <c r="L9" i="2"/>
  <c r="L10" i="2" s="1"/>
  <c r="D6" i="5" s="1"/>
  <c r="K9" i="2"/>
  <c r="K10" i="2" s="1"/>
  <c r="B6" i="5" s="1"/>
  <c r="L5" i="2"/>
  <c r="L6" i="2" s="1"/>
  <c r="K5" i="2"/>
  <c r="K6" i="2" s="1"/>
  <c r="B4" i="5" s="1"/>
  <c r="B56" i="1"/>
  <c r="B125" i="1" s="1"/>
  <c r="D109" i="1"/>
  <c r="D111" i="1" s="1"/>
  <c r="D110" i="1"/>
  <c r="D108" i="1"/>
  <c r="C63" i="1"/>
  <c r="E63" i="1" s="1"/>
  <c r="E62" i="1"/>
  <c r="D130" i="1"/>
  <c r="D126" i="1"/>
  <c r="I98" i="1"/>
  <c r="I97" i="1"/>
  <c r="I96" i="1"/>
  <c r="I95" i="1"/>
  <c r="I93" i="1"/>
  <c r="I94" i="1" s="1"/>
  <c r="I92" i="1"/>
  <c r="I91" i="1"/>
  <c r="I90" i="1"/>
  <c r="I89" i="1"/>
  <c r="I88" i="1"/>
  <c r="I87" i="1"/>
  <c r="I86" i="1"/>
  <c r="I85" i="1"/>
  <c r="I84" i="1"/>
  <c r="C121" i="1"/>
  <c r="C120" i="1"/>
  <c r="C119" i="1"/>
  <c r="C117" i="1"/>
  <c r="C116" i="1"/>
  <c r="C115" i="1"/>
  <c r="C114" i="1"/>
  <c r="C113" i="1"/>
  <c r="B100" i="1"/>
  <c r="B99" i="1"/>
  <c r="B96" i="1"/>
  <c r="B95" i="1"/>
  <c r="B93" i="1"/>
  <c r="B94" i="1" s="1"/>
  <c r="B92" i="1"/>
  <c r="B91" i="1"/>
  <c r="B90" i="1"/>
  <c r="B89" i="1"/>
  <c r="B88" i="1"/>
  <c r="B87" i="1"/>
  <c r="B86" i="1"/>
  <c r="B85" i="1"/>
  <c r="B84" i="1"/>
  <c r="B80" i="1"/>
  <c r="E82" i="1" s="1"/>
  <c r="E23" i="1"/>
  <c r="B20" i="1"/>
  <c r="E20" i="1" s="1"/>
  <c r="E19" i="1"/>
  <c r="E66" i="1"/>
  <c r="E54" i="1"/>
  <c r="B55" i="1"/>
  <c r="E55" i="1" s="1"/>
  <c r="E39" i="1"/>
  <c r="B53" i="1"/>
  <c r="E53" i="1" s="1"/>
  <c r="B52" i="1"/>
  <c r="E52" i="1" s="1"/>
  <c r="E51" i="1"/>
  <c r="E47" i="1"/>
  <c r="E48" i="1"/>
  <c r="E49" i="1"/>
  <c r="E50" i="1"/>
  <c r="E46" i="1"/>
  <c r="E34" i="1"/>
  <c r="B43" i="1"/>
  <c r="E67" i="1" s="1"/>
  <c r="E42" i="1"/>
  <c r="E29" i="1"/>
  <c r="E27" i="1"/>
  <c r="E28" i="1"/>
  <c r="E36" i="1"/>
  <c r="B35" i="1"/>
  <c r="E35" i="1" s="1"/>
  <c r="E33" i="1"/>
  <c r="B26" i="1"/>
  <c r="E26" i="1" s="1"/>
  <c r="E32" i="1"/>
  <c r="E4" i="1"/>
  <c r="E3" i="1"/>
  <c r="K71" i="2" l="1"/>
  <c r="B22" i="5" s="1"/>
  <c r="K50" i="2"/>
  <c r="B18" i="5" s="1"/>
  <c r="K75" i="2"/>
  <c r="B24" i="5" s="1"/>
  <c r="B124" i="1"/>
  <c r="D124" i="1" s="1"/>
  <c r="D128" i="1" s="1"/>
  <c r="D125" i="1"/>
  <c r="D4" i="5"/>
  <c r="I99" i="1"/>
  <c r="L71" i="2"/>
  <c r="D22" i="5" s="1"/>
  <c r="K31" i="2"/>
  <c r="B12" i="5" s="1"/>
  <c r="L31" i="2"/>
  <c r="D12" i="5" s="1"/>
  <c r="K21" i="2"/>
  <c r="B10" i="5" s="1"/>
  <c r="K15" i="2"/>
  <c r="B8" i="5" s="1"/>
  <c r="L44" i="2"/>
  <c r="L55" i="2"/>
  <c r="L63" i="2"/>
  <c r="L14" i="2"/>
  <c r="L15" i="2" s="1"/>
  <c r="D8" i="5" s="1"/>
  <c r="L19" i="2"/>
  <c r="L21" i="2" s="1"/>
  <c r="D10" i="5" s="1"/>
  <c r="K53" i="2"/>
  <c r="K64" i="2" s="1"/>
  <c r="B20" i="5" s="1"/>
  <c r="E30" i="1"/>
  <c r="G30" i="1" s="1"/>
  <c r="E21" i="1"/>
  <c r="B97" i="1"/>
  <c r="B103" i="1" s="1"/>
  <c r="B101" i="1"/>
  <c r="E37" i="1"/>
  <c r="B104" i="1"/>
  <c r="E43" i="1"/>
  <c r="E44" i="1" s="1"/>
  <c r="G44" i="1" s="1"/>
  <c r="E56" i="1"/>
  <c r="E68" i="1" s="1"/>
  <c r="E69" i="1" s="1"/>
  <c r="B31" i="5" l="1"/>
  <c r="C35" i="7" s="1"/>
  <c r="D127" i="1"/>
  <c r="L50" i="2"/>
  <c r="D18" i="5" s="1"/>
  <c r="L56" i="2"/>
  <c r="B105" i="1"/>
  <c r="L57" i="2" l="1"/>
  <c r="L58" i="2" l="1"/>
  <c r="L59" i="2" l="1"/>
  <c r="L60" i="2" l="1"/>
  <c r="L61" i="2"/>
  <c r="L64" i="2" l="1"/>
  <c r="D20" i="5" s="1"/>
  <c r="D31" i="5" s="1"/>
  <c r="D35" i="7" l="1"/>
  <c r="C36" i="7" s="1"/>
  <c r="C37" i="7" s="1"/>
  <c r="C38" i="7" l="1"/>
</calcChain>
</file>

<file path=xl/sharedStrings.xml><?xml version="1.0" encoding="utf-8"?>
<sst xmlns="http://schemas.openxmlformats.org/spreadsheetml/2006/main" count="1058" uniqueCount="615">
  <si>
    <t>m2</t>
  </si>
  <si>
    <t>fm</t>
  </si>
  <si>
    <t>db</t>
  </si>
  <si>
    <t>1 db</t>
  </si>
  <si>
    <t>2 db</t>
  </si>
  <si>
    <t>zsaluzás:</t>
  </si>
  <si>
    <t>gerenda alátámasztása:</t>
  </si>
  <si>
    <t>új bejárat:</t>
  </si>
  <si>
    <t>15.</t>
  </si>
  <si>
    <t>21.</t>
  </si>
  <si>
    <t>földmunka:</t>
  </si>
  <si>
    <t>törmelékeszállítás:</t>
  </si>
  <si>
    <t>32.</t>
  </si>
  <si>
    <t>előregyártott szerkezetek elhelyezése:</t>
  </si>
  <si>
    <t>100-as MDVA</t>
  </si>
  <si>
    <t>3 db</t>
  </si>
  <si>
    <t>125-ös MDVA</t>
  </si>
  <si>
    <t>elemmagasMDE:</t>
  </si>
  <si>
    <t>33.</t>
  </si>
  <si>
    <t>falazás:</t>
  </si>
  <si>
    <t>válaszfalbontás</t>
  </si>
  <si>
    <t>főfal bontás</t>
  </si>
  <si>
    <t>m3</t>
  </si>
  <si>
    <t>38-as fal építés</t>
  </si>
  <si>
    <t>10-es vfal építés</t>
  </si>
  <si>
    <t>km. tégla pillér építés</t>
  </si>
  <si>
    <t>horonyvésés 8 cm2 km- Ig</t>
  </si>
  <si>
    <t>horonyvésés 8 - 16  cm2 km- Ig</t>
  </si>
  <si>
    <t>vakolás</t>
  </si>
  <si>
    <t>burkolás</t>
  </si>
  <si>
    <t>asztalos</t>
  </si>
  <si>
    <t>festés, mázolás</t>
  </si>
  <si>
    <t>hőszigetelés</t>
  </si>
  <si>
    <t>31.</t>
  </si>
  <si>
    <t>helyszíni beton és vasbeton munkák</t>
  </si>
  <si>
    <t>Aljzatbeton készítés falbontások helyén:</t>
  </si>
  <si>
    <t>Meglévő kéménykürtő kibetonozása híg betonnal</t>
  </si>
  <si>
    <t>42.</t>
  </si>
  <si>
    <t>Csúszásmentes kerámi lapburkolat készítés</t>
  </si>
  <si>
    <t>kerámia lapburkolat készítés</t>
  </si>
  <si>
    <t>kísérőlábazat (hajlított):</t>
  </si>
  <si>
    <t>kísérólábazat (normál):</t>
  </si>
  <si>
    <t>csempe falburkolat:</t>
  </si>
  <si>
    <t>90/210+45 bejárati ajtó</t>
  </si>
  <si>
    <t>105/2,57 bejárati ajtó</t>
  </si>
  <si>
    <t>35/190 homlokzati  ablak</t>
  </si>
  <si>
    <t>90/190 homlokzati ablak</t>
  </si>
  <si>
    <t>200/210 belső ajtó + fix ablak</t>
  </si>
  <si>
    <t>100/100 átadó ablak</t>
  </si>
  <si>
    <t>60/60 átadó ablak</t>
  </si>
  <si>
    <t>75/210 belső ajtó</t>
  </si>
  <si>
    <t>90/210 belső ajtó</t>
  </si>
  <si>
    <t>mennyezetfestés:</t>
  </si>
  <si>
    <t>DRYVIT 5 cm EPS-sel</t>
  </si>
  <si>
    <t>fém épületszerkezetek szerelése:</t>
  </si>
  <si>
    <t xml:space="preserve">2 db IPE 220 </t>
  </si>
  <si>
    <t>kg</t>
  </si>
  <si>
    <t>15. ZSALUZÁS ÁLLVÁNYOZÁS:</t>
  </si>
  <si>
    <t>15.1</t>
  </si>
  <si>
    <t>15.2</t>
  </si>
  <si>
    <t>21. FÖLDMUNKA:</t>
  </si>
  <si>
    <t>21.1</t>
  </si>
  <si>
    <t>32. ELŐREGYÁRTOTT SZERKEZETEK ELHELYEZÉSE:</t>
  </si>
  <si>
    <t>32.1</t>
  </si>
  <si>
    <t>Előregyártott azonnal terhelhető nyílásáthidaló  elhelyezése, tartószerkezetre, csomóponti kötés nélkül, falazat szélességű áthidaló elemekből vagy több elem  egymás mellé sorolásával, a teherhordó falváll előkészítésével, kiegészítő hőszigetelés elhelyezése nélkül, 0,11-0,30 t/db tömeg között égetett agyag-kerámia köpenyes nyílásáthidaló, LEIER MDE 125 áthidaló 23,8x8 cm méretben égetett kerámia köpenyelemmel[vagy műszakilag ezzel egyenértékű]</t>
  </si>
  <si>
    <t>32.2</t>
  </si>
  <si>
    <t>Előregyártott azonnal terhelhető nyílásáthidaló  elhelyezése (válaszfal áthidalók is), tartószerkezetre, csomóponti kötés nélkül, falazat szélességű áthidaló elemekből vagy több elem  egymás mellé sorolásával, a teherhordó falváll előkészítésével, kiegészítő hőszigetelés elhelyezése nélkül, 0,10 t/db tömegig, égetett agyag-kerámia köpenyes nyílásáthidaló, LEIER MDVA 100 válaszfal áthidaló 6,5x9 cm méretben égetett kerámia köpenyelemmel, 100 cm, Cikkszám: HUTMD4897 [vagy műszakilag ezzel egyenértékű]</t>
  </si>
  <si>
    <t>32.3</t>
  </si>
  <si>
    <t>Előregyártott azonnal terhelhető nyílásáthidaló  elhelyezése (válaszfal áthidalók is), tartószerkezetre, csomóponti kötés nélkül, falazat szélességű áthidaló elemekből vagy több elem  egymás mellé sorolásával, a teherhordó falváll előkészítésével, kiegészítő hőszigetelés elhelyezése nélkül, 0,10 t/db tömegig, égetett agyag-kerámia köpenyes nyílásáthidaló, LEIER MDVA 125 válaszfal áthidaló 6,5x9 cm méretben égetett kerámia köpenyelemmel, 125 cm, Cikkszám: HUTMD4898 [vagy műszakilag ezzel egyenértékű]</t>
  </si>
  <si>
    <t>31. HELYSZÍNI BETON- ÉS VASBETON MUNKÁK:</t>
  </si>
  <si>
    <t>31.1</t>
  </si>
  <si>
    <t>Kontaktesztrich készítése kézi feldolgozással, cementbázisú esztrichből C20 szilárdsági osztálynak megfelelően, 6 cm vastagságban, LB-Knauf Estrich ZE20 cementesztrich, gyárilag előkevert szárazhabarcs, Cikkszám: K00619621 [vagy műszakilag ezzel egyenértékű]</t>
  </si>
  <si>
    <t>31.2</t>
  </si>
  <si>
    <t>33. FALAZÁSI MUNKÁK:</t>
  </si>
  <si>
    <t>33.1</t>
  </si>
  <si>
    <t>Válaszfal bontása, égetett agyag-kerámia termékekből, erősítő pillérrel vagy erősítő pillér nélkül falazva, üreges kerámia válaszfaltéglából, 10 cm vastagságig, falazó, cementes mészhabarcsból falazva</t>
  </si>
  <si>
    <t>33.2</t>
  </si>
  <si>
    <t>Nyílásbontás, égetett-agyag kerámia teherhordó, tömör téglafalban</t>
  </si>
  <si>
    <t>33.3</t>
  </si>
  <si>
    <t>Pillérfalazat készítése, égetett-agyagkerámia termékekből, négyszög keresztmetszettel, 250x120x65 mm-es méretű kisméretű tömör téglából vagy kevéslyukú téglából, falazó, cementes mészhabarcsba falazva, Wienerberger nagyszilárdságú tömör tégla 250x120x65 mm 40 (N/mm²) M 1 (Hf10-mc) falazó, cementes mészhabarcs, mészpéppel [vagy műszakilag ezzel egyenértékű]</t>
  </si>
  <si>
    <t>33.4</t>
  </si>
  <si>
    <t>Teherhordó és kitöltő falazat készítése, égetett agyag-kerámia termékekből, nútféderes elemekből, 380 mm falvastagságban, 380x250x238 vagy 375×250×238 mm-es méretű kézi falazóblokkból, falazó, cementes mészhabarcsba falazva, LEIERTHERM 38 N+F falazóelem, méret: 380×250×238 mm M 1 (Hf10-mc) falazó, cementes mészhabarcs [vagy műszakilag ezzel egyenértékű]</t>
  </si>
  <si>
    <t>33.5</t>
  </si>
  <si>
    <t>Válaszfal építése, égetett agyag-kerámia termékekből, nútféderes elemekből, 100 mm falvastagságban, 380x240x100 mm-es méretű üreges válaszfallapból, falazó, cementes mészhabarcsba falazva</t>
  </si>
  <si>
    <t>Horonyvésés, téglafalban, 8 cm² keresztmetszetig</t>
  </si>
  <si>
    <t>Horonyvésés, téglafalban, 8,01-16,00 cm² keresztmetszet között</t>
  </si>
  <si>
    <t>33.6</t>
  </si>
  <si>
    <t>33.7</t>
  </si>
  <si>
    <t>34. FÉM ÉPÜLETSZERKEZETEK SZERELÉSE:</t>
  </si>
  <si>
    <t>34.1</t>
  </si>
  <si>
    <t>Rácsos vagy tömör acéltartók beemelése és elhelyezése, kiképzett felfekvésre), 200 kg/db tömegig</t>
  </si>
  <si>
    <t>36. VAKOLÁSI MUNKÁK:</t>
  </si>
  <si>
    <t>36.1</t>
  </si>
  <si>
    <t>Sima oldalfalvakolat készítése kézi felhordással, belső, vakoló cementes mészhabarccsal, téglafelületen, 1,5 cm vastagságban, Hvb4-mc, belső, vakoló cementes mészhabarccsal és Hs60-cm, felületképző (simító), meszes cementhabarccsal [vagy műszakilag ezzel egyenértékű]</t>
  </si>
  <si>
    <t>42. BURKOLÓ MUNKÁK:</t>
  </si>
  <si>
    <t>Lapburkolatok bontása, padlóburkolat bármely méretű kőagyag, mozaik vagy tört mozaik (NOVA) lapból</t>
  </si>
  <si>
    <t>42.1</t>
  </si>
  <si>
    <t>42.2</t>
  </si>
  <si>
    <t>Lapburkolatok bontása, fal-, pillér- és oszlopburkolat, bármely méretű mozaik, kőagyag és csempe</t>
  </si>
  <si>
    <t>42.3</t>
  </si>
  <si>
    <t>Padlóburkolat készítése,  beton alapfelületen, csúszásmentes mázas kerámiával hálósan, 3-5 mm vtg. ragasztóba rakva, 1-10 mm fugaszélességgel, 25x25 -  40x40 cm közötti lapmérettel, LB-Knauf S2 FLEX Flexibilis csempe- és járólapragasztó, nagyméretű burkolólapokhoz (max. 120x120 cm) [vagy műszakilag ezzel egyenértékű]</t>
  </si>
  <si>
    <t>42.4</t>
  </si>
  <si>
    <t>42.5</t>
  </si>
  <si>
    <t>Lábazatburkolat készítése, beltérben, mázas kerámiával, hajlított elemekből, egysoros kivitelben, 3-5 mm ragasztóba rakva, 1-10 mm fugaszélességgel, 10 cm magasságig, 25×25 - 40×40 cm közötti lapmérettel, LB-Knauf S1 FLEX Flexibilis csempe- és járólapragasztó, nagyméretű burkolólapokhoz (max. 90x90 cm) LB-Knauf SILVERCOL Prémium flexibilis fugázó [vagy műszakilag ezzel egyenértékű]</t>
  </si>
  <si>
    <t>Padlóburkolat készítése,  beton alapfelületen, normál mázas kerámiával hálósan, 3-5 mm vtg. ragasztóba rakva, 1-10 mm fugaszélességgel, 25x25 -  40x40 cm közötti lapmérettel, LB-Knauf S2 FLEX Flexibilis csempe- és járólapragasztó, nagyméretű burkolólapokhoz (max. 120x120 cm),  LB-Knauf SILVERCOL Prémium flexibilis fugázó [vagy műszakilag ezzel egyenértékű]</t>
  </si>
  <si>
    <t>42.6</t>
  </si>
  <si>
    <t>Lábazatburkolat készítése, beltérben, mázas kerámiával, egyenes, egysoros kivitelben, 3-5 mm ragasztóba rakva, 1-10 mm fugaszélességgel, 10 cm magasságig, 25×25 - 40×40 cm közötti lapmérettel, LB-Knauf S1 FLEX Flexibilis csempe- és járólapragasztó, nagyméretű burkolólapokhoz (max. 90x90 cm) LB-Knauf SILVERCOL Prémium flexibilis fugázó [vagy műszakilag ezzel egyenértékű]</t>
  </si>
  <si>
    <t>42.7.</t>
  </si>
  <si>
    <t>Fal-, pillér- és oszlop burkolat készítése beltérben, vakolt alapfelületen, mázas kerámiával, hálósan, 3-5 mm vtg. ragasztóba rakva, 1-10 mm fugaszélességgel, 10x10 - 20x20 cm közötti lapmérettel, LB-Knauf BASIS/Bázis ragasztó, beltéri-fagyálló lapokhoz, LB-Knauf Colorin fugázó [vagy műszakilag ezzel egyenértékű]</t>
  </si>
  <si>
    <t>44. FA- ÉS MŰANYAG SZERKEZETEK ELHELYEZÉSE:</t>
  </si>
  <si>
    <t>44.1</t>
  </si>
  <si>
    <t>Fa vagy műanyag nyílászáró szerkezetek bontása, ajtó, ablak vagy kapu, 2,01-4,00 m² között</t>
  </si>
  <si>
    <t>bontások:</t>
  </si>
  <si>
    <t>44.2</t>
  </si>
  <si>
    <t>Műanyag kültéri nyílászárók elhelyezése előre kihagyott falnyílásba, hőszigetelt, fokozott légzárású bejárati ajtó, tömítés nélkül (szerelvényezve, finom beállítással), 5,01-10,00 m kerület között, FENSTHERM BRILL Befelé nyíló bejárati ajtó angol panellel, FIX FV,  5 kamrás VEKA SOFTLINE 70 AD PVC profil, uw&lt;1,4 W/m2K, mérete: 90 x  210+45 cm, fix felülvilágítóval [vagy műszakilag ezzel egyenértékű]</t>
  </si>
  <si>
    <t>44.3</t>
  </si>
  <si>
    <t>Műanyag kültéri nyílászárók elhelyezése előre kihagyott falnyílásba, hőszigetelt, fokozott légzárású bejárati ajtó, tömítés nélkül (szerelvényezve, finom beállítással), 5,01-10,00 m kerület között, FENSTHERM BRILL Befelé nyíló bejárati ajtó angol panellel, FIX FV,  5 kamrás VEKA SOFTLINE 70 AD PVC profil, uw&lt;1,4 W/m2K, mérete: 105 x  210+45 cm, fix felülvilágítóval [vagy műszakilag ezzel egyenértékű]</t>
  </si>
  <si>
    <t>44.4</t>
  </si>
  <si>
    <t>Műanyag kültéri nyílászárók, hőszigetelt, fokozott légzárású ablak elhelyezése előre kihagyott falnyílásba, tömítéssel, szerelvényezve, finombeállítással, 4,00 m kerület felett ötkamrás profil, egyszárnyú, bukó-nyíló, FENSTHERM BRILL bukó-nyíló ablak, 5 kamrás VEKA SOFTLINE 70 AD PVC profil, 3 rétegű üvegezéssel,  mérete: 35 x  190 cm [vagy műszakilag ezzel egyenértékű]</t>
  </si>
  <si>
    <t>44.5</t>
  </si>
  <si>
    <t>Műanyag kültéri nyílászárók, hőszigetelt, fokozott légzárású ablak elhelyezése előre kihagyott falnyílásba, tömítéssel, szerelvényezve, finombeállítással, 4,00 m kerület felett ötkamrás profil, egyszárnyú, bukó-nyíló, FENSTHERM BRILL bukó-nyíló ablak, 5 kamrás VEKA SOFTLINE 70 AD PVC profil, 3 rétegű üvegezéssel,  mérete: 90 x  190 cm [vagy műszakilag ezzel egyenértékű]</t>
  </si>
  <si>
    <t>44.6</t>
  </si>
  <si>
    <t>44.7</t>
  </si>
  <si>
    <t>Műanyag beltéri nyílászárók elhelyezése előre kihagyott falnyílásba, fokozott légzárású ajtó utólagos elhelyezéssel, tömítéssel, szerelvényezve, finombeállítással, 6,00 m kerületig, háromkamrás profil, egyszárnyú, oldaltnyíló, 2 rétegű üvegezéssel,  mérete: 100 x  210 cm [vagy műszakilag ezzel egyenértékű]</t>
  </si>
  <si>
    <t>Műanyag beltéri nyílászárók elhelyezése előre kihagyott falnyílásba,  fokozott légzárású ajtó utólagos elhelyezéssel, tömítéssel, szerelvényezve, finombeállítással, 6,00 m kerületig, háromkamrás profil, egyszárnyú, fix, előző tétellel soroltan összeépítve, 2 rétegű üvegezéssel,  mérete: 100 x  210 cm [vagy műszakilag ezzel egyenértékű]</t>
  </si>
  <si>
    <t>44.8</t>
  </si>
  <si>
    <t>44.9</t>
  </si>
  <si>
    <t>44.10</t>
  </si>
  <si>
    <t>44.11</t>
  </si>
  <si>
    <t>Műanyag beltéri nyílászárók elhelyezése előre kihagyott falnyílásba,  fokozott légzárású átadó ablak, utólagos elhelyezéssel, tömítéssel, szerelvényezve, finombeállítással, 6,00 m kerületig, háromkamrás profil, egyszárnyú, felfelé toló, 2 rétegű üvegezéssel,  mérete: 100 x 100 cm [vagy műszakilag ezzel egyenértékű]</t>
  </si>
  <si>
    <t>Műanyag beltéri nyílászárók elhelyezése előre kihagyott falnyílásba,  fokozott légzárású átadó ablak, utólagos elhelyezéssel, tömítéssel, szerelvényezve, finombeállítással, 6,00 m kerületig, háromkamrás profil, egyszárnyú, felfelé toló, 2 rétegű üvegezéssel,  mérete: 60 x 60 cm [vagy műszakilag ezzel egyenértékű]</t>
  </si>
  <si>
    <t>Fa beltéri nyílászárók elhelyezése, előre kihagyott falnyílásba, utólagos elhelyezéssel, tömítés nélkül, (szerelvényezve, finom beállítással), MDF vagy keményhéjszerkezetes ajtó, 6,00 m kerületig, Beltéri kazettás ajtó, tele lemezelt, egyszárnyú, MDF tokkal, kilincs nélkül, 75x210 cm [vagy műszakilag ezzel egyenértékű]</t>
  </si>
  <si>
    <t>Fa beltéri nyílászárók elhelyezése, előre kihagyott falnyílásba, utólagos elhelyezéssel, tömítés nélkül, (szerelvényezve, finom beállítással), MDF vagy keményhéjszerkezetes ajtó, 6,00 m kerületig, Beltéri kazettás ajtó, tele lemezelt, egyszárnyú, MDF tokkal, kilincs nélkül, 90x210 cm [vagy műszakilag ezzel egyenértékű]</t>
  </si>
  <si>
    <t>47. FELÜLETKÉPZÉSEK:</t>
  </si>
  <si>
    <t>47.1</t>
  </si>
  <si>
    <t>Belső festéseknél felület előkészítése, részmunkák; vizes diszperziós falfesték lekaparása, bármilyen padozatú helységben, tagolatlan felületen</t>
  </si>
  <si>
    <t>47.2</t>
  </si>
  <si>
    <t>Belső festéseknél felület előkészítése, részmunkák; glettelés, diszperziós kötőanyagú glettel, vakolt felületen, tagolatlan felületen, Caparol Akkordspachtel KF fokozottan nedvességálló diszperziós kézi- és gépi glettanyag, fehér, páraáteresztő, Q3-Q4 felülethez [vagy műszakilag ezzel egyenértékű]</t>
  </si>
  <si>
    <t>47.3</t>
  </si>
  <si>
    <t>Normál nem egyenletes nedvszívóképességű ásványi falfelületek alapozása, felületmegerősítése, vizes-diszperziós akril bázisú alapozóval, tagolatlan felületen</t>
  </si>
  <si>
    <t>47.4</t>
  </si>
  <si>
    <t>Diszperziós festés műanyag bázisú vizes-diszperziós  fehér vagy gyárilag színezett festékkel, új vagy régi lekapart, előkészített alapfelületen, vakolaton, két rétegben, tagolatlan sima felületen, Caparol Extra mosásálló, jól fedő. diszperziós beltéri falfesték, matt, fehér, fedőképesség: 1. kategória [vagy műszakilag ezzel egyenértékű]</t>
  </si>
  <si>
    <t>falfestés régi</t>
  </si>
  <si>
    <t>falfestés új</t>
  </si>
  <si>
    <t>48.  SZIGETELÉSEK:</t>
  </si>
  <si>
    <t>48.1</t>
  </si>
  <si>
    <t>Homlokzati hőszigetelés, üvegszövetháló-erősítéssel,mechanikai rögzítéssel, felületi zárással valamint kiegészítő profilokkal, egyenes vagy lépcsős élképzésű,  5 cm normál homlokzati EPS hőszigetelő lapokkal, ragasztópaszta + cementből képzett ragasztóba, tagolatlan, sík, függőleges falon, színezővakolattal együtt.</t>
  </si>
  <si>
    <t>42.8</t>
  </si>
  <si>
    <t>GÉPÉSZET:</t>
  </si>
  <si>
    <t>ÖSSZESEN:</t>
  </si>
  <si>
    <t>Acél gerendák  fölötti födémet alátámasztó állvány 1500 kg/m² terhelésig, vízszintes vagy ferde, 3,0 m magasságban</t>
  </si>
  <si>
    <t>Új bejárati ajtó  fölötti födémet alátámasztó állvány 1500 kg/m² terhelésig, vízszintes vagy ferde, 3,0 m magasságban</t>
  </si>
  <si>
    <t>Költségvetés munkanemenkénti összesítő                                                                                                              8196 Litér, Előd u. 5. hrsz 95 alatti főzőkonyha                                                                                            átalakítás építési munkáihoz</t>
  </si>
  <si>
    <t>ÉPÜLETGÉPÉSZET:</t>
  </si>
  <si>
    <t>ÉPÜLETGÉPÉSZET ÖSSZESEN:</t>
  </si>
  <si>
    <t>ÉPÜLETVILLAMOSSÁG:</t>
  </si>
  <si>
    <t>ÉPÜLETVILLAMOSSÁG ÖSSZESEN:</t>
  </si>
  <si>
    <t>Költségvetés főösszesítő</t>
  </si>
  <si>
    <t>Megnevezés</t>
  </si>
  <si>
    <t>Anyagköltség</t>
  </si>
  <si>
    <t>Díjköltség</t>
  </si>
  <si>
    <t>1. Építmény közvetlen költségei</t>
  </si>
  <si>
    <t>2.1 ÁFA vetítési alap</t>
  </si>
  <si>
    <t>3.  A munka ára</t>
  </si>
  <si>
    <t>Aláírás</t>
  </si>
  <si>
    <t>Litér Község Önkormányzata</t>
  </si>
  <si>
    <t>Kelt:</t>
  </si>
  <si>
    <t>LITÉRI FŐZŐKONYHA BELSŐ ÁTALAKÍTÁSA</t>
  </si>
  <si>
    <t xml:space="preserve">8196 Litér, Előd u. 5. (hrsz 95)      </t>
  </si>
  <si>
    <t>AJÁNLATKÉRŐ</t>
  </si>
  <si>
    <t>NEVE:</t>
  </si>
  <si>
    <t>CÍME:</t>
  </si>
  <si>
    <t>8196 Litér, Álmos u. 37.</t>
  </si>
  <si>
    <t>ADÓSZÁMA:</t>
  </si>
  <si>
    <t>15428976-2-19</t>
  </si>
  <si>
    <t>AJÁNLATTEVŐ</t>
  </si>
  <si>
    <t>….....................................</t>
  </si>
  <si>
    <t>Anyag egységár</t>
  </si>
  <si>
    <t>Díj egységár</t>
  </si>
  <si>
    <t>Anyag összesen</t>
  </si>
  <si>
    <t>Mennyiség</t>
  </si>
  <si>
    <t>Menny. egység</t>
  </si>
  <si>
    <t>Építési törmelék konténeres elszállítása, lerakása,lerakóhelyi díjjal, 7,0 m3-es konténerbe együtt</t>
  </si>
  <si>
    <t>Meglévő kéménykürtő kibetonozása híg, soványbetonnal</t>
  </si>
  <si>
    <t>Aljzat kiegyenlítés készítése max 5 mm vtg.-ban beton felületen</t>
  </si>
  <si>
    <t>Á R A J Á N L A T</t>
  </si>
  <si>
    <t>VILLAMOSSÁG:</t>
  </si>
  <si>
    <t>Villamos felvonulás</t>
  </si>
  <si>
    <t>Vésési, és falmarási munkák</t>
  </si>
  <si>
    <t>Erősáram</t>
  </si>
  <si>
    <t>Felvonulási szekrény, ideiglenes villamos energia  vételezési hely kialakítása</t>
  </si>
  <si>
    <t>klt</t>
  </si>
  <si>
    <t>Keresztföldelő elhelyezése földmunkával, 2 m hosszú</t>
  </si>
  <si>
    <t>Bontási munkák</t>
  </si>
  <si>
    <t>Építési törmelék konténeres elszállítása, lerakása, lerakóhelyi díjjal, 5,0 m³-es konténerbe</t>
  </si>
  <si>
    <t>Gumitömlő vezeték erőátvitelhez GT 450-750V gumitömlő vezeték, 5x6 vagy 10 mm²</t>
  </si>
  <si>
    <t>m</t>
  </si>
  <si>
    <t>Fészekmarás villamos dobozok részére,  falazatban, Ø: 65 mm</t>
  </si>
  <si>
    <t>Nyomvonal jelölés</t>
  </si>
  <si>
    <t>Dobozhely jelölés</t>
  </si>
  <si>
    <t>Horonymarás (8-16cm szélességben) 0,6m-ként rögzítéssel</t>
  </si>
  <si>
    <t>Symalen vagy betonflex védőcső aljzatban vezetve (M25/19)</t>
  </si>
  <si>
    <t>Symalen vagy betonflex védőcső aljzatban vezetve (M32/25)</t>
  </si>
  <si>
    <t>Elágazó doboz illetve szerelvénydoboz elhelyezése, süllyesztve illetve falon kívüli kivitelben 100x100 mm méretben</t>
  </si>
  <si>
    <t>Villamos kötődoboz illetve szerelvénydoboz elhelyezése, süllyesztve illetve falon kívüli kivitelben 150x150 mm méretben</t>
  </si>
  <si>
    <t>Szerelvénydoboz beépítése, üregfúrás nélkül, (szerelvénydoboz, mélyített szerelvény és kötődoboz,  HYDRO-THERM beltéri süllyeszthető</t>
  </si>
  <si>
    <t>H07V-K 1x6 mm2 Zöld-sárga PVC szigetelésű, sodrott réz erű M-kh vezeték (EPH)</t>
  </si>
  <si>
    <t>H07V-K 1x16 mm2 Zöld-sárga PVC szigetelésű, sodrott réz erű M-kh vezeték (EPH)</t>
  </si>
  <si>
    <t>Kábelszerű vezeték elhelyezése előre elkészített tartószerkezetre, 1-12 erű rézvezetővel, elágazó dobozokkal és kötésekkel, szigetelési elenállás méréssel, a szerelvényekhez csatlakozó vezetékvégek bekötése nélkül, keresztmetszet: 0,5-2,5 mm² NYM 300/500V 3x 1,5 mm², tömör rézvezetővel (MBCu)</t>
  </si>
  <si>
    <t>Kábelszerű vezeték elhelyezése előre elkészített tartószerkezetre, 1-12 erű rézvezetővel, elágazó dobozokkal és kötésekkel, szigetelési elenállás méréssel, a szerelvényekhez csatlakozó vezetékvégek bekötése nélkül, keresztmetszet: 0,5-2,5 mm² NYM 300/500V 3x 2,5 mm², tömör rézvezetővel (MBCu)</t>
  </si>
  <si>
    <t>Kábelszerű vezeték elhelyezése előre elkészített tartószerkezetre, 1-12 erű rézvezetővel, elágazó dobozokkal és kötésekkel, szigetelési elenállás méréssel, a szerelvényekhez csatlakozó vezetékvégek bekötése nélkül, keresztmetszet: 0,5-2,5 mm² NYM 300/500V 5x 2,5 mm², tömör rézvezetővel (MBCu)</t>
  </si>
  <si>
    <t xml:space="preserve">Kábelszerű vezeték elhelyezéseelőre elkészített tartószerkezetre, 1-12 erű rézvezetővel,elágazó dobozokkal és kötésekkel, szigetelési elenállás méréssel,a szerelvényekhez csatlakozó vezetékvégek bekötése nélkül,
NYM-J-F 5x16 mm2, tömör rézvezetővel </t>
  </si>
  <si>
    <t>Vezeték és kábeljelölő elhelyezése, pattintható kivitelben</t>
  </si>
  <si>
    <t>Vezetékösszekötők elhelyezése</t>
  </si>
  <si>
    <t>Vezeték és kábelkötegelők elhelyezése, olaj és hőálló kivitelben, belsőfogazású, jelölős, fekete 6/6-os poliamid, 4,6x180 mm</t>
  </si>
  <si>
    <t>LED fényforrással, falra rögzítve, védettség: IP54</t>
  </si>
  <si>
    <t>LED fényforrással, mennyezetre rögzítve, védettség: IP54</t>
  </si>
  <si>
    <t>PPB por- és páramentes fényforrás, LED fényforrással</t>
  </si>
  <si>
    <t>Termosztátok helyének kiépítése, bekötéssel</t>
  </si>
  <si>
    <t>Tokozott leválasztó kapcsoló fix bekötésű fogyazstóhoz 1 fázisú</t>
  </si>
  <si>
    <t xml:space="preserve">Tokozott leválasztó kapcsoló fix bekötésű fogyasztóhoz 3 fázisú </t>
  </si>
  <si>
    <t>Fali kapcsolók elhelyezése, süllyesztve, 10A egypólusú kapcsolók (Legrand Valena Life fehér)</t>
  </si>
  <si>
    <t>Fali kapcsolók elhelyezése, süllyesztve, 10A kétsarkú; védelem: IP44 (Legrand Valena Life fehér)</t>
  </si>
  <si>
    <t>Fali kapcsolók elhelyezése, süllyesztve, 10A kétsarkú váltókapcsoló; védelem: IP44 (Legrand Valena Life fehér)</t>
  </si>
  <si>
    <t>Csatlakozóaljzat (dugaszolóaljzat) elhelyezése, földelt, egyes, süllyesztett</t>
  </si>
  <si>
    <t>Felületre szerelhető ipari dugalj 5P 400V 16A</t>
  </si>
  <si>
    <t>Elszívó berendezés  bekötése</t>
  </si>
  <si>
    <t>KE Elosztó berendezés elhelyezése, bekötése, kompletten</t>
  </si>
  <si>
    <t>Meglévő elosztó berendezés átalakítása új konyhai betáp fogadására</t>
  </si>
  <si>
    <t>EPH csomópont kiépítés</t>
  </si>
  <si>
    <t>Riasztó rendszer kialakítása, és beüzemeléssel kompletten 8 db mozgásérzékelővel, 1db kezelőpanellel</t>
  </si>
  <si>
    <t>Riasztókábel elhelyezése előre elkészített tartószerkezetre, 2-12 erű rézvezetővel, fólia árnyékolással, keresztmetszet: 0,22 mm2-ig</t>
  </si>
  <si>
    <t>KJ jelű kijáratmutató saját akkumulátoros lámpatest, piktogrammal</t>
  </si>
  <si>
    <t>Érintésvédelmi hálózat tartozékainak szerelése, épületgépészeti csőhálózat, és nagy kiterjedésű fém szerkezetek földelő kötése</t>
  </si>
  <si>
    <t>Érintésvédelmi mérés és jegyzőkönyv készítése</t>
  </si>
  <si>
    <t>Átadási dokumentáció készítése (megvalósulási terv, beépített anyagok minőségtanusítványai, kivitelezői nyilatkozat)</t>
  </si>
  <si>
    <t xml:space="preserve">Erősáramú berendezések első tűzvédelmi szabványossági felülvizsgálati jegyzőkönyve </t>
  </si>
  <si>
    <t xml:space="preserve">Gáz mágnesszelep vezérlés kialakítása </t>
  </si>
  <si>
    <t xml:space="preserve">Napelem rendszer 5kW teljesítményre, inverterrel, telepítéssel, beüzemeléssel komletten </t>
  </si>
  <si>
    <t>ZSALUZÁS ÁLLVÁNYOZÁS ÖSSZESEN:</t>
  </si>
  <si>
    <t>FÖLDMUNKA ÖSSZESEN:</t>
  </si>
  <si>
    <t>HELYSZÍNI BETON- ÉS VASBETON MUNKÁK ÖSSZESEN:</t>
  </si>
  <si>
    <t>ELŐREGYÁRTOTT SZERKEZETEK ELHELYEZÉSE ÖSSZESEN:</t>
  </si>
  <si>
    <t>FALAZÁSI MUNKÁK ÖSSZESEN:</t>
  </si>
  <si>
    <t>FÉM ÉPÜLETSZERKEZETEK SZERELÉSE ÖSZESEN:</t>
  </si>
  <si>
    <t>VAKOLÁSI MUNKÁK ÖSSZESEN:</t>
  </si>
  <si>
    <t>BURKOLÓ MUNKÁK ÖSSZESEN:</t>
  </si>
  <si>
    <t>FA- ÉS MŰANYAG SZERKEZETEK ELHELYEZÉSE ÖSSZESEN:</t>
  </si>
  <si>
    <t>FELÜLETKÉPZÉSEK ÖSSZESEN:</t>
  </si>
  <si>
    <t>SZIGETELÉSEK ÖSSZESEN:</t>
  </si>
  <si>
    <t>Díj                     összesen</t>
  </si>
  <si>
    <t>A</t>
  </si>
  <si>
    <t>D</t>
  </si>
  <si>
    <t>KÉPVISELI:</t>
  </si>
  <si>
    <t>p.h.</t>
  </si>
  <si>
    <t>2.2 ÁFA 27%</t>
  </si>
  <si>
    <t>ZSALUZÁS ÁLLVÁNYOZÁS:</t>
  </si>
  <si>
    <t>FÖLDMUNKA:</t>
  </si>
  <si>
    <t>HELYSZÍNI BETON- ÉS VASBETON MUNKÁK:</t>
  </si>
  <si>
    <t>ELŐREGYÁRTOTT SZERKEZETEK ELHELYEZÉSE:</t>
  </si>
  <si>
    <t>FALAZÁSI MUNKÁK:</t>
  </si>
  <si>
    <t>FÉM ÉPÜLETSZERKEZETEK SZERELÉSE:</t>
  </si>
  <si>
    <t>VAKOLÁSI MUNKÁK:</t>
  </si>
  <si>
    <t>BURKOLÓ MUNKÁK:</t>
  </si>
  <si>
    <t>FA- ÉS MŰANYAG SZERKEZETEK ELHELYEZÉSE:</t>
  </si>
  <si>
    <t>FELÜLETKÉPZÉSEK:</t>
  </si>
  <si>
    <t>SZIGETELÉSEK:</t>
  </si>
  <si>
    <t>Csatlakozóaljzat (dugaszolóaljzat) elhelyezése, földelt, egyes, süllyesztett, védettség: IP44 (Legrand Valena Life fehér)</t>
  </si>
  <si>
    <t>Szükséges helyeken födémáttörések, kiváltásokkal, helyreállítással, segédanyagokkal helyszíni felmérés alapján</t>
  </si>
  <si>
    <t>Táblázás és feliratozás (berendezések, csővezetékek). Táblaméret: 100x50 mm hegesztett tartóval</t>
  </si>
  <si>
    <t>ACO Lipumax P-D, Cikkszám: 3204.91.00 zsírleválasztó berendezés szerelése, teljes földmunkával, beépítve, csatornavezetékek csatlakoztatásával</t>
  </si>
  <si>
    <t>Gázellátás</t>
  </si>
  <si>
    <t>Gáz mágnesszelep, szénhidrogénre, bizonylatolva Honeywell VE4032 C 1008 DN32 Pmax=200mbar, alaphelyzetben zárt, IP54 Reteszelve a konyhai ventilátorhoz</t>
  </si>
  <si>
    <t>Varratnélküli fekete acélcső gázvezeték hegesztett kötésekkel, csőhajlításokkal, gumibetétes bilincs ill tartószerkezettel, fixmegfogásokkal szükség szerint, csőhüvelyekkel ill tűzgátló falak átvezetéseknél tűzgátló lezárással, szakaszos nyomáspróbával, bizonylattal, szabadon szerelve. Készreszerelés után kézi rozsdamentesítés lakkbenzines lemosással erős rozsdásodás esetén. Durol alappal, fedőmázolással 3/4"</t>
  </si>
  <si>
    <t>6/4"</t>
  </si>
  <si>
    <t>Fal- és födémáttörések elkészítése, szigetelés helyreállításával</t>
  </si>
  <si>
    <t>Visszacsapószelep PN16 tömítésekkel, szállítva és szerelve 1"</t>
  </si>
  <si>
    <t>Fűtés-hűtés</t>
  </si>
  <si>
    <t>Aha-Mofém gömbcsap sárgarézből, kézikarral felszerelve, kétoldalon belső menettel 1"</t>
  </si>
  <si>
    <t>Motoros egyutú szabályozószelep vízoldali kötése, tömítésekkel, szükség szerinti ellenkarimával, csavarokkal Kvs 5</t>
  </si>
  <si>
    <t>Bimetálos mérő, alumínium házban, érzékelő szondával a szükséges hosszban, betekerhető alsó résszel, R1/2" menetes csatlakozással, 100 mm átmérővel, mérési tartomány 0-120 °C, mérőpontosság 3% Gyártó: Wika</t>
  </si>
  <si>
    <t>Nyomásmérő, érzékelő szondával a szükséges hosszban 0-6 bar Átmérő 100 mm. DN15 csatlakozás, U-csővel és háromutú csappal PN16 tömítésekkel, szállítva és szerelve</t>
  </si>
  <si>
    <t>Légtelenítő szerelvény Spirotop típusú, zárt rendszer magaspontjain felszerelve, sárgaréz kivitelben, menetes, automata 1/2"</t>
  </si>
  <si>
    <t>Fűtési és hűtési rendszerek feltöltése, Spiroterm Sentinel x100 inhibitor szükséges mennyiségben történő adagolásával</t>
  </si>
  <si>
    <t>Nyomáspróba</t>
  </si>
  <si>
    <t>Szennyvízelvezetés</t>
  </si>
  <si>
    <t>Konyhatechnológiai berendezés víz és szennyvíz oldali bekötése összes szükséges tartozékkal és segédanyaggal kompletten</t>
  </si>
  <si>
    <t>Készülék nyomáscsökkentő, szénhidrogénre, bizonylatolva Maxitrol RV48LM 3/4" beépítve, szükséges tömítésekkel, csavarokkal kompletten, előírt nyomásra beállítva</t>
  </si>
  <si>
    <t>Szappanadagoló, csavarokkal felszerelve, Beruházó által később meghatározandó színben (mosdókhoz, zuhanyzókhoz)</t>
  </si>
  <si>
    <t>Élfénycsiszolt falitükör felerősítő szerkezettel, műanyag faliékekkel, csavarokkal felszerelve(600x1000mm ragasztott kivitel)</t>
  </si>
  <si>
    <t>WC kefe tartó műanyag faliékekkel, csavarokkal felszerelve, Beruházó által később meghatározandó színben</t>
  </si>
  <si>
    <t>Kétágú fogas</t>
  </si>
  <si>
    <t>WC papír tartó műanyag faliékekkel, csavarokkal felszerelve, Beruházó által később meghatározandó színben.</t>
  </si>
  <si>
    <t>Rehau Rautitan stabil vagy flex ötrétegű műanyag csövek épületen belüli vízhálózathoz. Szerelése falhoronyba, padlószerkezetben, előregyártott kötőelemekkel, szakaszos nyomáspróbával, padló és válaszfal horonymarásával, zártcellás szigeteléssel. Hidegvíz vezetékek esetén beltérben Armacell Armaflex AC, falban Armacell Tubolit S Plus HMV és cirkulációs vezetékek esetén beltérben Armacell Tubolit DG, falban Armacell Tubolit S Plus. Szigetelés vastagsága ivóvíz vezeték esetén, minden csőméret és szerelési pozíció esetén: 9 mm; HMV és cirkulációs vezeték esetén beltérben DN25 átmérőig 13mm, DN25 átmérő felett 20mm; falban minden csőméret esetén 9mm.   Ø20x2,8 mm</t>
  </si>
  <si>
    <t>Mosdó berendezés, falra szerelt kivitel, fehér színben, hideg-meleg vizes ellátással, az alábbi elemekkel: - Mosdó 60x49 cm, 1 db Alföldi Saval - Geberit szerelőkerettel, - Krómozott bűzelzáró "S" szifon, komplett mosdóhoz: 1 db, Hansgrohe (53002), - SCHELL sarokszerelp s.réz krómozott kupakkal és falitárcsával 1/2": 2 db, - 1/2" falikorong sárgarézből, belső menettel, hosszúnyakkal: 2 db, - Kludi Logo-mix (382810575) egykaros (OS) krómozott csaptelep 1 db</t>
  </si>
  <si>
    <t>Zuhany berendezés, beépítve, hideg-melegvizes csatlakozással, az alábbi elemekkel: - 900x900 mm acéllemez zuhanytálca, - zuhanycsaptelep, hideg-melegvizes, falra szerelt, egykaros mechanizmus zuhany keverőcsap Kludi Maris 388420581, - zuhanyszett Kludi-Logo 6147505-00, - bűzelzáró, NA 50 csatlakozással, tálca alá építve, - Schell sarokszelep s.réz krómozott kupakkal és falitárcsával 1/2": 2 db</t>
  </si>
  <si>
    <t>Mélyöblítésű WC berendezés porcenlából, hátsó kiömléssel, fedeles ülőkével, fehér színben, falsík mögé szerelhető, szerelő kerettel, tartállyal, kompletten, szerelvényekkel. - Gipszkarton fal megerősítésével szerelve, - Alföldi Solinar csésze, - Fehér Alföldi ülőkével - Geberit Duofix szerelőelem, UP320 tartállyal (111.300.00.5), - Geberit Duofix kerettel (111.815.00.1), - Geberit Sigma 01. fehér nyomólappal (115.770.11.5), - Csatornabekötés PE 110, - 1/2" falikorong: 1 db, - 1,2" sarokszelep: 1db, - vízoldali bekötéssel</t>
  </si>
  <si>
    <t>Papírtörülköző tartó, műanyag faliékekkel, csavarokkal, felszerelve, Beruházó által később meghatározandó színben (mosdóknál)</t>
  </si>
  <si>
    <t>PE lefolyó csővezeték, hegesztett kötésekkel, tartószerkezettel, bilincsekkel, idomdarabokkal, tisztítóidommal, szakaszos tömörségi próbával, padló alatti szerelések, szükséges földkiemeléssel és visszatöltéssel. Elektrokarmantyús kötéssel, fix pontok kialakításával. Gyártó: Geberit, Wavin.   D50</t>
  </si>
  <si>
    <t>PE lefolyó csővezeték, hegesztett kötésekkel, tartószerkezettel,bilincsekkel, idomdarabokkal, tisztítóidommal, szakaszos tömörségi próbával, padló alatti szerelések, szükséges földkiemeléssel és visszatöltéssel. Elektrokarmantyús kötéssel, fix pontok kialakításával. Gyártó: Geberit, WAVIN.   D110</t>
  </si>
  <si>
    <t>PVC lefolyó csővezeték P1 nyomásfokozatú, tokos, gumigyűrűs kötésekkel, tartószerkezettel,bilincsekkel, idomdarabokkal, tisztítóidommal, szakaszos tömörségi próbával, ipari padló feletti szerelések (válaszfalban, szabadon, álmennyezetben) Gyártó: WAVIN, Pipelife.   D50</t>
  </si>
  <si>
    <t>PVC lefolyó csővezeték P1 nyomásfokozatú, tokos, gumigyűrűs kötésekkel, tartószerkezettel,bilincsekkel, idomdarabokkal, tisztítóidommal, szakaszos tömörségi próbával, ipari padló feletti szerelések (válaszfalban, szabadon, álmennyezetben) Gyártó: WAVIN, Pipelife.   D110</t>
  </si>
  <si>
    <t>Egyoldalon tokos műanyag csatornacső, gumigyűrűs tömítéssel, csőidomokkal, csatornacsővel, teljes kiépítéssel.   D125 KG-PVC</t>
  </si>
  <si>
    <t>Padlóösszefolyó bűzzárral és nemesacél fedlappal Típus: ACO AG 157.   D110</t>
  </si>
  <si>
    <t>Geberit Mapress kívülről horganyzott szénacél csövek, préskötéssel, falon kívüli szereléssel. Gumibetétes bilincs ill tartószerkezettel, fixmegfogásokkal szükség szerint, csőhüvelyekkel ill tűzgátló falak átvezetéseknél tűzgátló lezárással, szakaszos nyomáspróbával, átöblítve bizonylattal Din2440 hf. szabadon szerelve. Csővezetékek szigetelése.   Ø28x1,5mm</t>
  </si>
  <si>
    <t>Fal-áttörések, beépítések egyéb felmerülő köműves munkák</t>
  </si>
  <si>
    <t xml:space="preserve">Víztartási próba végzése a teljes padló alatti vezetékhálózatra. A vízfeltöltést az ipari padló elkészítéséig a teljes hálózatban fenn kell tartani. </t>
  </si>
  <si>
    <t>Tűzvédelmileg besorolt falakon áthaladó vezetékek áttöréseinek tömítése SOUDAFOAM 1 K FR típusú PUR habbal (vízszintesen mindkét oldalon, függőlegesen a födém alatt)</t>
  </si>
  <si>
    <t>PEROGÁZ T15 Q100 típusú, alsó-alsó csatlakozású, előkerti gáz nyomásszabályozó állomás belépő (DN32) és kilépő (DN50) oldalon elzárókkal, gázszűrővel, EKB-25-G76 nyomásszabályozóval, alapozással, telepítéssel kompletten</t>
  </si>
  <si>
    <t>PEROGÁZ T17 G10/16 D 6/4" falra szerelt kivitelű gáz mérőállomás 6/4" be- és kilépő oldali elzárókkal, G16-os főmérővel</t>
  </si>
  <si>
    <t>Műanyag (PE) vezeték idomainak szerelése hegesztett kötésekkel PE-acél összekötő időm D63-DN50 mm</t>
  </si>
  <si>
    <t>Vezeték nyomáspróbája az MSZ 11413/5 szerinti nyomásértékkel. Szilárdsági és tömörségi nyomáspróba őrzéssel kisnyomású vezetéknél</t>
  </si>
  <si>
    <t>GÁZVESZÉLY típusú sárga színű legalább 6 cm széles műanyag szalag elhelyezése a nyomvonal megjelölésére. Elhelyezve a vezeték felett 50 cm vtg-ban visszatöltött és tömörített földréteg fölött</t>
  </si>
  <si>
    <t>"G" típusú jelzőtábla falra szerelve</t>
  </si>
  <si>
    <t>Az elkészült vezeték élőrekötése és üzembehelyezése kiszellőztetéssel, gázzal való feltöltéssel az elhasznált gáz árával. A munkát csak a gázművek szakemberei végezhetik el az előírt biztonsági szabályok szigorú betartásával, felelős vezető irányítása mellett, költségek számla alapján számolhatók el.</t>
  </si>
  <si>
    <t>Csatlakozás meglévő-megmaradó kondenzációs gázkazánhoz Buderus Logamax plus GB112</t>
  </si>
  <si>
    <t>Csatlakozás meglévő-megmaradó gázvezetékhez az orvosi rendelő felé</t>
  </si>
  <si>
    <t>Elzáró gömbcsap a gázrendszerhez, szénhidrogénre, bizonylatolva. Gyártó: MOFÉM 3/4"</t>
  </si>
  <si>
    <t>Nyomásmérő 0-100 mbar</t>
  </si>
  <si>
    <t>1"</t>
  </si>
  <si>
    <t>5/4"</t>
  </si>
  <si>
    <t>Variogas Inox 3/4" max.1m flexibilis gáz bekötő, beépítve, szükséges tömítésekkel kompletten</t>
  </si>
  <si>
    <t>Horganyzott szerelősínek egyedi konstrukcióban, illetve gyűjtőfelfüggesztések. Szerelősínek különböző hosszban feldolgozva, beleértve véglezárókkal, összekötő elemekkel és horogfejű meneteslemezzel. Utólagos horganyzás a szerelősíneken nem megengedett. Fémdübeleknek, hordókapcsoknak, menetes száraknak, csavaroknak, anyáknak, alátéteknek, menetes stifteknek az ajánlati egységárakban szerepelniük kell. Gyártó: Sikla vagy vele egyenértékű</t>
  </si>
  <si>
    <t>A gázrendszer hatósági átadása, MEO jelenléte nyomáspróbánál</t>
  </si>
  <si>
    <t>Emisszió mérése, környezetvédelmi jelentés készítése</t>
  </si>
  <si>
    <t>Táblázás és feliratozás. Táblaméret: 100x50 mm hegesztett tartóval. Gyártó: Sikla</t>
  </si>
  <si>
    <t>Meglévő radiátorok szükség szerinti áthelyezése és/vagy cseréje, összes szükséges szerelvényeivel, csövezéssel kompletten</t>
  </si>
  <si>
    <t>Fűtési, hűtési energiatakarékos keringetőszivattyú, csővezetékbe szerelve, szükség szerint ellenkarimával, tömítésekkel szállítva, szerelve, az automatika rendszerbe integrálva, Wilo gyártmány, beépítve, beüzemelve WILO Yonos PICO 15/1-6</t>
  </si>
  <si>
    <t>Ferdeülésű szennyfogó szűrő szürke vasöntvényből, ellenkarimákkal, tömítésekkel, anyáscsavarokkal kompletten PN16 1</t>
  </si>
  <si>
    <t>Beszabályozó- és elzárószelep, önzáró nyomáskülönbség és térfogatáram mérési csatlakozó csonkokkal, előbeállítási lehetőséggel, kézikerékkel, ürítőcsonk nélkül, belső/belső menetes csatlakozással, PN16, hőszigetelő burkolattal TA típus TA-STAD 20</t>
  </si>
  <si>
    <t>Szabályozók számára csatlakozó csonk készítése (nyomástávadó, hőmérséklet jeladó…)</t>
  </si>
  <si>
    <t>Rehau Rautitan flex ötrétegű műanyag fűtési csövek épületen belüli fűtési hálózathoz. Szerelése falhoronyba, padlószerkezetben, előregyártott kötőelemekkel, szakaszos nyomáspróbával, horonymarással. Csővezeték sszigetelése. Ø32x4,4 mm</t>
  </si>
  <si>
    <t>Csatlakozás meglévő-megmaradó osztó-gyűjtőre</t>
  </si>
  <si>
    <t>Szerelőnyílások kialakítása szükséges számban az állmennyezeten, szükséges segédanyagokkal, tartozékokkal kompletten. A szerelőnyílásokat fix álmennyezet fölé kerülő szerelvények és berendezések kezeléséhez kell helyezni. 600x600-as méret</t>
  </si>
  <si>
    <t>Mérőkomputeres hidraulikai beszabályozás TA Balance módszerrel, tervezési térfogatáramok beállítása céljából, szelepgyártó által meghatározott szelepbeállítási értékek komputeres jegyzőkönyvi rögzítésével</t>
  </si>
  <si>
    <t xml:space="preserve">Elektromos kísérőfűtés készítése légkezelő berendezés fűtési és hűtési bekötő vezetékeinek tetőn kívüli szakaszaira, Devi csőfűtés szabályozóval, elektromos bekötéssel. </t>
  </si>
  <si>
    <t>Gázellátás szerelvények</t>
  </si>
  <si>
    <t>Vízellátás csővezetékek, szaniterek</t>
  </si>
  <si>
    <t>Fűtés-hűtés csővezetékek</t>
  </si>
  <si>
    <t>Födém és faláttörések készítése és helyreállítása</t>
  </si>
  <si>
    <t>Vezeték összekötése és bekötése készülékbe, kábelsaru nélkül, 3-5 vezetékszál esetén</t>
  </si>
  <si>
    <t>Műanyag védőcső elhelyezése, villamos  kötődobozokkal, előre elkészített falhoronyba, könnyű mechanikai igénybevételre, Névleges méret: 13-20 mm Beltéri műanyag védőcső 20 mm, Kód: MU-20</t>
  </si>
  <si>
    <t>Műanyag védőcső elhelyezése, villamos  kötődobozokkal, előre elkészített falhoronyba, könnyű mechanikai igénybevételre, Névleges méret: 21-32 mm Beltéri műanyag védőcső 32 mm, Kód: MU-32</t>
  </si>
  <si>
    <t>Műanyag védőcső elhelyezése, villamos  kötődobozokkal, előre elkészített falhoronyba, könnyű mechanikai igénybevételre,  Névleges méret: 32-40 mm Beltéri műanyag védőcső 40 mm, Kód: MU-40</t>
  </si>
  <si>
    <t>Műanyag védőcső elhelyezése, villamos  kötődobozokkal, előre elkészített falhoronyba, könnyű mechanikai igénybevételre, Névleges méret: 11-16 mm Beltéri Mü II. vékonyfalú, hajlítható merev műanyag szürke védőcső 16 mm, Kód: MU-II 16</t>
  </si>
  <si>
    <t>Műanyag védőcső elhelyezése, villamos  kötődobozokkal, előre elkészített falhoronyba, könnyű mechanikai igénybevételre, Névleges méret: 21-29 mm Beltéri Mü II. vékonyfalú, hajlítható merev műanyag szürke védőcső 25 mm, Kód: MU-II 25</t>
  </si>
  <si>
    <t>Műanyag védőcső elhelyezése, villamos  kötődobozokkal, előre elkészített falhoronyba, könnyű mechanikai igénybevételre, Névleges méret: 21-29 mm Beltéri Mü II. vékonyfalú, hajlítható merev műanyag szürke védőcső 32 mm, Kód: MU-II 32</t>
  </si>
  <si>
    <t>Gázvezeték kiépítése</t>
  </si>
  <si>
    <t>Félkemény rézcső 22x1 Sanco-Yorkshire</t>
  </si>
  <si>
    <t>Kemény rézcső 28x1,5 gázra Sanco</t>
  </si>
  <si>
    <t>Kemény rézcső 35x1,5 Sanco</t>
  </si>
  <si>
    <t>Viega Press G 28/90 ﹾ könyök 2tokos</t>
  </si>
  <si>
    <t>Viega Press G 35/90 ﹾ könyök 2tokos</t>
  </si>
  <si>
    <t>Viega Press G 28/90 ﹾ könyök 1tokos</t>
  </si>
  <si>
    <t>Viega Press G 35/90 ﹾ könyök 1tokos</t>
  </si>
  <si>
    <t>Viega Press G 22/45 ﹾ ív 2tokos</t>
  </si>
  <si>
    <t>Viega Press G 28/45 ﹾ ív 2tokos</t>
  </si>
  <si>
    <t>Viega Press G 35/45 ﹾ ív 2tokos</t>
  </si>
  <si>
    <t>Viega Press G 22/45 ﹾ ív 1tokos</t>
  </si>
  <si>
    <t>Viega Press G 28/45 ﹾ ív 1tokos</t>
  </si>
  <si>
    <t>Viega Press G 35x35x35 "T" idom</t>
  </si>
  <si>
    <t>Viega Press G 28x22x28 "T" idom</t>
  </si>
  <si>
    <t>Viega Press G 35x28x35 "T" idom</t>
  </si>
  <si>
    <t>Viega Press G 35/45 ﹾ ív 1tokos</t>
  </si>
  <si>
    <t xml:space="preserve">Viega Press G 22x3/4" K menetes csatlakozó </t>
  </si>
  <si>
    <t>Viega Press G 35x5/4" K menetes csatlakozó</t>
  </si>
  <si>
    <t>Viega Press G 22 karmantyú</t>
  </si>
  <si>
    <t>Viega Press G 28 karmantyú</t>
  </si>
  <si>
    <t>Viega Press G 35 karmantyú</t>
  </si>
  <si>
    <t>Viega Press G 28/22 szűkítő idom</t>
  </si>
  <si>
    <t>Viega Press G 35/22 szűkítő idom</t>
  </si>
  <si>
    <t>Viega Press G 35/28 szűkítő idom</t>
  </si>
  <si>
    <t>Viega présszerszám bérlet fekete doboz</t>
  </si>
  <si>
    <t>Viega présszerszám fej bérlet 35-ös</t>
  </si>
  <si>
    <t>Menetes szár G 8 1 fm horg. M8-MM 44773</t>
  </si>
  <si>
    <t>Menetes szár toldó 8 MM 79690</t>
  </si>
  <si>
    <t>Alátét fakötésű 6 mm horg. Din440</t>
  </si>
  <si>
    <t>Alátét fakötésű 8 mm horg. Din440</t>
  </si>
  <si>
    <t>12 mm-es mua. Tipli</t>
  </si>
  <si>
    <t>Állványcsavar 6x80 horg. Din571</t>
  </si>
  <si>
    <t>Fischer tőcsavar STST 8x140</t>
  </si>
  <si>
    <t>Fischer FLS 17/1.0 szerelősín 2m-es</t>
  </si>
  <si>
    <t>Fischer AK 17 szerelősín fedősapka</t>
  </si>
  <si>
    <t>Fischer SF Clix 31 nyerges tartóelem</t>
  </si>
  <si>
    <t>Fischer dübel SX12</t>
  </si>
  <si>
    <t>Fischer FGRS 20-23 gumis bilincs 1/2"</t>
  </si>
  <si>
    <t>Fischer FGRS 25-30 gumis bilincs 3/4"</t>
  </si>
  <si>
    <t>Fischer FGRS 31-38 gumis bilincs 1"</t>
  </si>
  <si>
    <t>Pepe gázbekötőcső 75-150 cm 3/4" KB INOX</t>
  </si>
  <si>
    <t>Gáznyomáscsök. 3/4" 85 mbar - 25 mbar Maxitrol RV48</t>
  </si>
  <si>
    <t>Gázmágnesszelep 1" VE 4025 A 1004</t>
  </si>
  <si>
    <t>Feszmérő 63 MM 0-100 milibar 1/4"-os gázra is</t>
  </si>
  <si>
    <t>Golyóscsap gáz 3/4" BB Mofém Flexum 113-0067-10</t>
  </si>
  <si>
    <t>Golyóscsap gáz 5/4" BB Mofém Flexum 113-0076-00</t>
  </si>
  <si>
    <t>Golyóscsap gáz 6/4" BB Mofém Flexum 113-0077-00</t>
  </si>
  <si>
    <t>Rotest szivárgás ker. spray 400 ml</t>
  </si>
  <si>
    <t xml:space="preserve">Alapvezeték szereléshez szükséges fitting igény </t>
  </si>
  <si>
    <t>Mosdó (01) 65x49 fehér Solinar/21</t>
  </si>
  <si>
    <t>1/2" sárgaréz kb könyök</t>
  </si>
  <si>
    <t>3/4" sárgaréz kb könyök</t>
  </si>
  <si>
    <t>1' sárgaréz kb könyök</t>
  </si>
  <si>
    <t xml:space="preserve">1/2" sárgaréz közcsavar </t>
  </si>
  <si>
    <t xml:space="preserve">3/4" sárgaréz közcsavar </t>
  </si>
  <si>
    <t>1" sárgaréz közcsavar</t>
  </si>
  <si>
    <t>Csaphosszabbító 3/4" x 25 MM</t>
  </si>
  <si>
    <t>Csaphosszabbító 1/2" x 20 MM</t>
  </si>
  <si>
    <t>Fischer tükörrögzítő SKLM</t>
  </si>
  <si>
    <t>Flex bekötőcső 300 MM 3/8" B-B 9x13</t>
  </si>
  <si>
    <t>Flex Inox 1/2" bordáscső 4M-es tekercs</t>
  </si>
  <si>
    <t>Flex Inox 3/4" bordáscső 4M-es tekercs</t>
  </si>
  <si>
    <t>Flex Inox 1" bordáscső 5M-es tekercs</t>
  </si>
  <si>
    <t>Flex Inox 1/2" hollandi+tömítés vízre 10db/csomag</t>
  </si>
  <si>
    <t>Flex Inox 3/4" hollandi+tömítés vízre 10db/csomag</t>
  </si>
  <si>
    <t>Flex Inox 1" hollandi+tömítés vízre 10db/csomag</t>
  </si>
  <si>
    <t>Zenta zuhanykészlet 1S csúszkás</t>
  </si>
  <si>
    <t>Zuhany csaptelep D-vise</t>
  </si>
  <si>
    <t>Mosdó csaptelep D-vise aut. leer.</t>
  </si>
  <si>
    <t>WC-papír tartó Fiesta fedeles Mofém 501-1070-00</t>
  </si>
  <si>
    <t>WC-kefe fali tartóval Fiesta Mofém 501-1080-00</t>
  </si>
  <si>
    <t>Akasztó dupla Fiesta Mofém 501-1030-00</t>
  </si>
  <si>
    <t>WC fali mélyöblítésű fehér saval</t>
  </si>
  <si>
    <t>Zuhanytálca Jika fehér lemez 90x90x14,5 cm</t>
  </si>
  <si>
    <t>Ravak szilikon fehér 310 ml</t>
  </si>
  <si>
    <t>Ravak szilikon transparent 310 ml</t>
  </si>
  <si>
    <t>Belt adagoló hajtogatott kéztörlőhöz</t>
  </si>
  <si>
    <t>Belt adagoló folyékony szappan 1000 ml</t>
  </si>
  <si>
    <t>Belt folyékony szappan 5l fehér</t>
  </si>
  <si>
    <t>Belt kéztörlő papír z-hajtású 24x22</t>
  </si>
  <si>
    <t>karton</t>
  </si>
  <si>
    <t>Fürdőszobai tükör Light T55</t>
  </si>
  <si>
    <t>WC ülőke euro lecsapódás gátl.fém zsan.levehető</t>
  </si>
  <si>
    <t>Golyóscsap 1/2" KB Holl. Mofém 113-0009-00</t>
  </si>
  <si>
    <t>Golyóscsap 1" BB Mofém 113-0034-00</t>
  </si>
  <si>
    <t>Sarokszelep 1/2" - 3/8" Schell Comfort 052120699</t>
  </si>
  <si>
    <t>Szelep 1/2"-3/4" mosógéptöltő Schell 033000699</t>
  </si>
  <si>
    <t>Zuhanyszifon+leer.kiem.bet. Flex HC 252588B</t>
  </si>
  <si>
    <t>Zajcsökkentő rpp fali WC és bidéhez 7440</t>
  </si>
  <si>
    <t>Loctite 55 nagy tömítő zsínór 160 M</t>
  </si>
  <si>
    <t>AM Klingerit tömítés 18x10 1/2" flexcső 6444</t>
  </si>
  <si>
    <t>AM Klingerit tömítés 24x16x2 3/4" csapt.holl. 6411</t>
  </si>
  <si>
    <t>Alapvezeték szereléshez szükséges fitting igény</t>
  </si>
  <si>
    <t>Golyóscsap 3/4" KB Holl. Mofém 113-0026-00</t>
  </si>
  <si>
    <t>1" sárgaréz KB könyök 264048</t>
  </si>
  <si>
    <t>Gázpalack C-206 190 GR-os eldobható</t>
  </si>
  <si>
    <t>PP cső tokos 75-ös 1M Valsir VS0500069</t>
  </si>
  <si>
    <t>PP könyök 75-ös 87' Valsir VS0504047</t>
  </si>
  <si>
    <t>PP ív 75-ös 45' Valsir VS0504041</t>
  </si>
  <si>
    <t>PP Y-elágazó 75/75-45' Valsir VS0508019</t>
  </si>
  <si>
    <t>PP szűkítő rejtett 75/50 Valsir VS0514007</t>
  </si>
  <si>
    <t>PP szűkítő rejtett 110/75 Valsir VS05114011</t>
  </si>
  <si>
    <t>PP áttoló karmantyú 75 Valsir VS0526008</t>
  </si>
  <si>
    <t>KAEM 32/2M-es PVC tokos lefolyócső</t>
  </si>
  <si>
    <t>KAEM 40/2M-es PVC tokos lefolyócső</t>
  </si>
  <si>
    <t>KAEM 50/2M-es PVC tokos lefolyócső</t>
  </si>
  <si>
    <t>KAEM 50/1M-es PVC tokos lefolyócső</t>
  </si>
  <si>
    <t>KAEM 63/2M-es PVC tokos lefolyócső</t>
  </si>
  <si>
    <t>KAEM 63/1M-es PVC tokos lefolyócső</t>
  </si>
  <si>
    <t>KAEM 110/0,5M-es PVC tokos lefolyócső</t>
  </si>
  <si>
    <t>KAEA 63/63x45 ﹾ lefolyó ág</t>
  </si>
  <si>
    <t>KAEA 110/50x45 ﹾ lefolyó ág</t>
  </si>
  <si>
    <t>KAEA 110/63x45 ﹾ lefolyó ág</t>
  </si>
  <si>
    <t>KAB 32/45 ﹾ lefolyó ív</t>
  </si>
  <si>
    <t>KAB 40/45 ﹾ lefolyó ív</t>
  </si>
  <si>
    <t>KAB 50/45 ﹾ lefolyó ív</t>
  </si>
  <si>
    <t>KAB 63/45 ﹾ lefolyó ív</t>
  </si>
  <si>
    <t>KAB 32/87,5 ﹾ lefolyó Ív</t>
  </si>
  <si>
    <t>KAB 40/87,5 ﹾ lefolyó ív</t>
  </si>
  <si>
    <t>KAB 50/87,5 ﹾ lefolyó ív</t>
  </si>
  <si>
    <t>KAB 63/87,5 ﹾ lefolyó ív</t>
  </si>
  <si>
    <t>KAR 50/40 lefolyó szűkítő</t>
  </si>
  <si>
    <t>KAR 63/50 lefolyó szűkítő</t>
  </si>
  <si>
    <t>KAR 110/50 lefolyó szűkítő</t>
  </si>
  <si>
    <t>KAR 110/63 lefolyó szűkítő</t>
  </si>
  <si>
    <t>KAM 32 lefolyó tokelzáró STY-32</t>
  </si>
  <si>
    <t>KAM 40 lefolyó tokelzáró STY-40</t>
  </si>
  <si>
    <t>KAM 50 lefolyó tokelzáró STY-50</t>
  </si>
  <si>
    <t>KAM 63 lefolyó tokelzáró STY-63</t>
  </si>
  <si>
    <t>KAM 110 lefolyó tokelzáró STY-110</t>
  </si>
  <si>
    <t>KGEM 110/1FM csatornacső Pipelife</t>
  </si>
  <si>
    <t>KGEM 110/2FM csatornacső Pipelife</t>
  </si>
  <si>
    <t>KGEM 125/1FM csatornacső Pipelife</t>
  </si>
  <si>
    <t>KGEM 125/2FM csatornacső Pipelife</t>
  </si>
  <si>
    <t>KGU 110-es áttoló karmantyú</t>
  </si>
  <si>
    <t>KGU 125-ös áttoló karmantyú</t>
  </si>
  <si>
    <t>KGB 125/45 ﹾ Ív</t>
  </si>
  <si>
    <t>KGB 110/45 ﹾ ív</t>
  </si>
  <si>
    <t>KGB 110/87 ﹾ ív</t>
  </si>
  <si>
    <t xml:space="preserve">KGB 125/87 ﹾ ív </t>
  </si>
  <si>
    <t>KGEA 110/110/45 ﹾ csatorna ág</t>
  </si>
  <si>
    <t>KGEA 125/110/45 ﹾ csatorna ág</t>
  </si>
  <si>
    <t>KGEA 125/125/45 ﹾ csatorna ág</t>
  </si>
  <si>
    <t>KGEA 110/110/87 ﹾ csatorna ág</t>
  </si>
  <si>
    <t>KGEA 125/110/87 ﹾ csatorna ág</t>
  </si>
  <si>
    <t>Tubolit DG 13x18 csőhéj szálas</t>
  </si>
  <si>
    <t>Tubolit DG 13x22 csőhéj szálas</t>
  </si>
  <si>
    <t>Tubolit DG 13x28 csőhéj szálas</t>
  </si>
  <si>
    <t>Tubolit DG 13x35 csőhéj szálas</t>
  </si>
  <si>
    <t>Haco Revíziós Ajtó D 200x200</t>
  </si>
  <si>
    <t>G 3855800M Rapid SL fali rögzítőidom</t>
  </si>
  <si>
    <t>Golyós csempecsap 3/4" karos</t>
  </si>
  <si>
    <t>Emax-5100 zsírfogó 400x250x300 20l</t>
  </si>
  <si>
    <t>ACO 416904 AG157 szennyfogó kosár függ.</t>
  </si>
  <si>
    <t>ACO 408003 AF AG157-1R függ. DN110 alsórész</t>
  </si>
  <si>
    <t>ACO 408090 168x168x25 L15 hálós rács</t>
  </si>
  <si>
    <t>ACO 416802 168x499 R50 létra rács</t>
  </si>
  <si>
    <t>ACO 416690 Hygienic 200x500 H60 DN142</t>
  </si>
  <si>
    <t>Kenőszappan tubusos 250 GR 5361</t>
  </si>
  <si>
    <t>Purhab 750 ml vízzáró Pubs B2 513763</t>
  </si>
  <si>
    <t>Model gipsz stukatúr 2 KG/DB</t>
  </si>
  <si>
    <t>Anyagköltség tartó szerkezet szereléshez</t>
  </si>
  <si>
    <t>Ropp. gyűrűs flex.bek. 250 MM 3/8"</t>
  </si>
  <si>
    <t>Fischer FHS Clix 8x60 kalap.fejű csavar</t>
  </si>
  <si>
    <t>Gázóraszekrény T17 G10/16 6/4" Perógáz</t>
  </si>
  <si>
    <t>Valsir gép bérlet elekt.rems 2-es (1 nap)</t>
  </si>
  <si>
    <t>VS-0-16x2 cső pexal 16x2 alu 0,35 MM 200 M/tekercs</t>
  </si>
  <si>
    <t>VS-0-20x2 cső pexal 20x2 alu 0,35 MM 100 M/tekercs</t>
  </si>
  <si>
    <t>VS-0-26x3 cső pexal 26x3 alu 0,35 MM 50 M/tekercs</t>
  </si>
  <si>
    <t>VS-1-32x3 cső pexal 32x3 alu 0,35 MM 5 M/szál</t>
  </si>
  <si>
    <t>Falikorong rövid TH-02P1604 réz 16x1/2"</t>
  </si>
  <si>
    <t>Falikorong rövid TH-02P2004 réz 20x1/2"</t>
  </si>
  <si>
    <t>Falikorong rövid TH-02P2605 réz 26x3/4"</t>
  </si>
  <si>
    <t>T-idom Egál réz 20 TH-05P2202020</t>
  </si>
  <si>
    <t>T-idom réz 20-16-16 TH-06P201616</t>
  </si>
  <si>
    <t>T-idom réz 20-16-20 TH-06P201620</t>
  </si>
  <si>
    <t>T-idom réz 26-16-26 TH-06P261626</t>
  </si>
  <si>
    <t>T-idom réz 26-20-26 TH-06P262026</t>
  </si>
  <si>
    <t>T-idom réz 32-26-26 TH-06P322626</t>
  </si>
  <si>
    <t>T-idom réz 32-26-32 TH-06P322632</t>
  </si>
  <si>
    <t>Toldó idom réz 16-os TH-09P1616</t>
  </si>
  <si>
    <t>Toldó idom réz 20-as TH-09P2020</t>
  </si>
  <si>
    <t>Toldó idom réz 26-os TH-09P2626</t>
  </si>
  <si>
    <t>Toldó idom réz 32-es TH-09P3232</t>
  </si>
  <si>
    <t>Szűkítő idom réz 20-16-os TH-10P2016</t>
  </si>
  <si>
    <t>Szűkítő idom réz 26-20-as TH-10P2620</t>
  </si>
  <si>
    <t>Szűkítő idom réz 32-26-os TH-10P3226</t>
  </si>
  <si>
    <t>K menet egyenes réz 20-3/4" TH-11P2005</t>
  </si>
  <si>
    <t>K menet egyenes réz 26-3/4" TH-11P2605</t>
  </si>
  <si>
    <t>K menet egyenes réz 32-1" TH-11P3206</t>
  </si>
  <si>
    <t>Kaiflex PE klipsz 100 DB/cs</t>
  </si>
  <si>
    <t>G 38505SHO Skate Air nyomólap fehér két menny.stop</t>
  </si>
  <si>
    <t>T 38528001 Rapid SL WC tartály+rögzítő+zajcsill.</t>
  </si>
  <si>
    <t>Vinflix ragasztó tubusos 125G</t>
  </si>
  <si>
    <r>
      <t xml:space="preserve">KAEA 50/50x45 </t>
    </r>
    <r>
      <rPr>
        <sz val="12"/>
        <color theme="3"/>
        <rFont val="Calibri"/>
        <family val="2"/>
        <charset val="238"/>
      </rPr>
      <t>ﹾ lefolyó ág</t>
    </r>
  </si>
  <si>
    <r>
      <rPr>
        <b/>
        <i/>
        <u/>
        <sz val="11"/>
        <color theme="3"/>
        <rFont val="Calibri"/>
        <family val="2"/>
        <charset val="238"/>
        <scheme val="minor"/>
      </rPr>
      <t>TÁJÉKOZTATÓ</t>
    </r>
    <r>
      <rPr>
        <b/>
        <i/>
        <sz val="11"/>
        <color theme="3"/>
        <rFont val="Calibri"/>
        <family val="2"/>
        <charset val="238"/>
        <scheme val="minor"/>
      </rPr>
      <t>: Vízvezeték rendszer szerelvényezése</t>
    </r>
  </si>
  <si>
    <r>
      <rPr>
        <b/>
        <i/>
        <u/>
        <sz val="11"/>
        <color theme="3"/>
        <rFont val="Calibri"/>
        <family val="2"/>
        <charset val="238"/>
        <scheme val="minor"/>
      </rPr>
      <t>TÁJÉKOZTATÓ:</t>
    </r>
    <r>
      <rPr>
        <b/>
        <i/>
        <sz val="11"/>
        <color theme="3"/>
        <rFont val="Calibri"/>
        <family val="2"/>
        <charset val="238"/>
        <scheme val="minor"/>
      </rPr>
      <t xml:space="preserve"> Víz alap vezeték rendszer kiépítése</t>
    </r>
  </si>
  <si>
    <r>
      <t>Viega Press G 22/90</t>
    </r>
    <r>
      <rPr>
        <sz val="12"/>
        <color theme="1"/>
        <rFont val="Calibri"/>
        <family val="2"/>
        <charset val="238"/>
      </rPr>
      <t xml:space="preserve"> ﹾ könyök 2tokos</t>
    </r>
  </si>
  <si>
    <r>
      <t>Viega Press G 22/90</t>
    </r>
    <r>
      <rPr>
        <sz val="12"/>
        <color theme="1"/>
        <rFont val="Calibri"/>
        <family val="2"/>
        <charset val="238"/>
      </rPr>
      <t xml:space="preserve"> ﹾ könyök 1tokos</t>
    </r>
  </si>
  <si>
    <t>Szellőztetés, légtechnika</t>
  </si>
  <si>
    <t>Belső terű helyiségek szellőztetéséhez a meglévő légtechnika rendszerbe állítása</t>
  </si>
  <si>
    <t>Vályú kialakítású padlóösszefolyó, kivehető, tisztítható taposóráccsal. Méret: 1700x200x120 mm</t>
  </si>
  <si>
    <t>Vályú kialakítású padlóösszefolyó, kivehető, tisztítható taposóráccsal. Méret: 2550x200x120 mm</t>
  </si>
  <si>
    <t>Vályú kialakítású padlóösszefolyó kivehető taposóráccsal, beépített 90 mm-es kivehető tisztítható szűrővel, oldalsó kifolyású bűzelzárós, 110 mm-es kifolyócsonkkal, kivehető tisztítható taposóráccsal. Méret: 2600x200x120 mm</t>
  </si>
  <si>
    <t>padlóösszefolyó elhelyezés</t>
  </si>
  <si>
    <t>5250 mm</t>
  </si>
  <si>
    <t>padlóösszefolyó méretek</t>
  </si>
  <si>
    <t>1700x200x50/100 mm</t>
  </si>
  <si>
    <t>1500 mm</t>
  </si>
  <si>
    <t>2550 mm</t>
  </si>
  <si>
    <t xml:space="preserve">  1200 mm</t>
  </si>
  <si>
    <t>2550x200x50/100 mm</t>
  </si>
  <si>
    <t>1100 mm</t>
  </si>
  <si>
    <t>2200 mm</t>
  </si>
  <si>
    <t>ajtó 800</t>
  </si>
  <si>
    <t>2600x200x100/150  mm</t>
  </si>
  <si>
    <t>2100 mm</t>
  </si>
  <si>
    <t xml:space="preserve">                1300 mm</t>
  </si>
  <si>
    <t>bűzelzáróval, kivehető szűrővel</t>
  </si>
  <si>
    <t xml:space="preserve">  1950 mm</t>
  </si>
  <si>
    <t xml:space="preserve">              1450 mm</t>
  </si>
  <si>
    <t>600 mm</t>
  </si>
  <si>
    <t>200 mm</t>
  </si>
  <si>
    <t xml:space="preserve">  110 mm lefolyó</t>
  </si>
  <si>
    <t>zöldséges átadó ablak</t>
  </si>
  <si>
    <t>110 összefolyó</t>
  </si>
  <si>
    <t>1700 mm</t>
  </si>
  <si>
    <t>padlóösszefolyó</t>
  </si>
  <si>
    <t>külméret: 2500/2100x200x100 mm</t>
  </si>
  <si>
    <t>belméret: 2100x1</t>
  </si>
  <si>
    <t>900 mm</t>
  </si>
  <si>
    <t xml:space="preserve"> 2600 mm</t>
  </si>
  <si>
    <t>járólap szintbe</t>
  </si>
  <si>
    <t>sűlyesztve 50 mm</t>
  </si>
  <si>
    <t>NS1304 sütő</t>
  </si>
  <si>
    <t>eséssel</t>
  </si>
  <si>
    <t>kézmosó kiöntő</t>
  </si>
  <si>
    <t>1150 mm</t>
  </si>
  <si>
    <t>2150 mm</t>
  </si>
  <si>
    <t>1950 mm</t>
  </si>
  <si>
    <t>2500 mm</t>
  </si>
  <si>
    <t>Konyhagépeket körülvevő padlóösszefolyós taposó rács</t>
  </si>
  <si>
    <t>Belső helyiségek szellőztetése, keresztirányban, nyílászáróba beépítve</t>
  </si>
  <si>
    <t>Elszívó motor 250 mm 230V/350W, elszívási teljesítmény: 2950 m3/h</t>
  </si>
  <si>
    <t>Motor fordulatszám szabályzó</t>
  </si>
  <si>
    <t>Led világítótest (tűzbiztos) 230V 20W</t>
  </si>
  <si>
    <t>Világítás kapcsoló (tűzbiztos)</t>
  </si>
  <si>
    <t>3x1,5 mm kiskábel</t>
  </si>
  <si>
    <t>Öntapadós kábelcsatorna 15x200 cm</t>
  </si>
  <si>
    <t>Csavar 4x10 mm rm., anyával, alátéttel</t>
  </si>
  <si>
    <t>Csavar 3x15 mm rm., anyával, alátéttel</t>
  </si>
  <si>
    <t>11 mm töm szelence</t>
  </si>
  <si>
    <t>Szerelődoboz acidax 100x100 mm</t>
  </si>
  <si>
    <t>Átvezető 10 mm gumigyűrűk</t>
  </si>
  <si>
    <t>10x1000 mm rm. menetes szár</t>
  </si>
  <si>
    <t>10 mm rm. menetes szár toldó</t>
  </si>
  <si>
    <t>10 mm rm. anya, alátéttel</t>
  </si>
  <si>
    <t>Rm. 30x40 szögvas 40x40x4000 mm</t>
  </si>
  <si>
    <t>Rm. 90 ﹾ idom Ø315 mm</t>
  </si>
  <si>
    <t>T idom 315/315mm</t>
  </si>
  <si>
    <t>Spiró cső 315 mm, téliesített</t>
  </si>
  <si>
    <r>
      <rPr>
        <b/>
        <i/>
        <u/>
        <sz val="11"/>
        <color theme="3"/>
        <rFont val="Calibri"/>
        <family val="2"/>
        <charset val="238"/>
        <scheme val="minor"/>
      </rPr>
      <t>TÁJÉKOZTATÓ:</t>
    </r>
    <r>
      <rPr>
        <b/>
        <i/>
        <sz val="11"/>
        <color theme="3"/>
        <rFont val="Calibri"/>
        <family val="2"/>
        <charset val="238"/>
        <scheme val="minor"/>
      </rPr>
      <t xml:space="preserve"> Elszívó ernyő tartozékok</t>
    </r>
  </si>
  <si>
    <t>Rm. mennyezeti átvezető csonk, 315x450x1,2 mm</t>
  </si>
  <si>
    <t>Spiró cső 315 mm, normál</t>
  </si>
  <si>
    <t>Rm. gumírozott körbilincs 315 mm</t>
  </si>
  <si>
    <t>Toldó idom rm. 315 mm</t>
  </si>
  <si>
    <t xml:space="preserve">Elszívó ernyő, labirint szűrőkkel, motor fordulatszám szabályzással, világítással. Méret: 2200x3000x400 mm. 2 db 250 mm-es ernyőbe épített elszívó motorral, motor fordulatszám vezérlővel, 2x16W ernyőbe épített robbanás biztos led világítással, szennyes olaj leeresztő csap oldalt 2 db. Elszívó csonkok: 2 db Ø315 mm (sazbadon változtatható) széleitől 750 mm. Elszívási teljesítmény: 1980/motor m3/h. Összesen mért névleges: max 3960/ szűkített 2980 m3/óra. Lemezvastagság: 1,0-1,2 mm - szálcsiszolt felülettel 18/10 CrNi acél. 2 sor 500x600x40 mm labirint szűrőkkel, kivehetők, szétszedhetők, moshatók.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</si>
</sst>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 _F_t_-;\-* #,##0\ _F_t_-;_-* &quot;-&quot;??\ _F_t_-;_-@_-"/>
  </numFmts>
  <fonts count="26"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sz val="12"/>
      <color indexed="8"/>
      <name val="Arial Narrow"/>
      <family val="2"/>
    </font>
    <font>
      <b/>
      <sz val="12"/>
      <color indexed="8"/>
      <name val="Arial Narrow"/>
      <family val="2"/>
      <charset val="238"/>
    </font>
    <font>
      <i/>
      <sz val="12"/>
      <color indexed="8"/>
      <name val="Arial Narrow"/>
      <family val="2"/>
      <charset val="238"/>
    </font>
    <font>
      <b/>
      <i/>
      <sz val="12"/>
      <color indexed="8"/>
      <name val="Arial Narrow"/>
      <family val="2"/>
      <charset val="238"/>
    </font>
    <font>
      <sz val="8"/>
      <name val="Calibri"/>
      <family val="2"/>
      <charset val="238"/>
      <scheme val="minor"/>
    </font>
    <font>
      <b/>
      <i/>
      <sz val="11"/>
      <color theme="1"/>
      <name val="Calibri"/>
      <family val="2"/>
      <charset val="238"/>
      <scheme val="minor"/>
    </font>
    <font>
      <i/>
      <u/>
      <sz val="11"/>
      <color theme="1"/>
      <name val="Calibri"/>
      <family val="2"/>
      <charset val="238"/>
      <scheme val="minor"/>
    </font>
    <font>
      <b/>
      <i/>
      <u/>
      <sz val="14"/>
      <color indexed="8"/>
      <name val="Arial Narrow"/>
      <family val="2"/>
      <charset val="238"/>
    </font>
    <font>
      <sz val="11"/>
      <color theme="3"/>
      <name val="Calibri"/>
      <family val="2"/>
      <charset val="238"/>
      <scheme val="minor"/>
    </font>
    <font>
      <b/>
      <i/>
      <sz val="11"/>
      <color theme="3"/>
      <name val="Calibri"/>
      <family val="2"/>
      <charset val="238"/>
      <scheme val="minor"/>
    </font>
    <font>
      <sz val="12"/>
      <color theme="3"/>
      <name val="Calibri"/>
      <family val="2"/>
      <charset val="238"/>
      <scheme val="minor"/>
    </font>
    <font>
      <sz val="12"/>
      <color theme="3"/>
      <name val="Calibri"/>
      <family val="2"/>
      <charset val="238"/>
    </font>
    <font>
      <b/>
      <i/>
      <u/>
      <sz val="11"/>
      <color theme="3"/>
      <name val="Calibri"/>
      <family val="2"/>
      <charset val="238"/>
      <scheme val="minor"/>
    </font>
    <font>
      <sz val="12"/>
      <color theme="1"/>
      <name val="Calibri"/>
      <family val="2"/>
      <charset val="238"/>
      <scheme val="minor"/>
    </font>
    <font>
      <sz val="12"/>
      <color theme="1"/>
      <name val="Calibri"/>
      <family val="2"/>
      <charset val="238"/>
    </font>
    <font>
      <sz val="11"/>
      <color theme="1"/>
      <name val="Calibri"/>
      <family val="2"/>
      <charset val="238"/>
      <scheme val="minor"/>
    </font>
    <font>
      <b/>
      <u/>
      <sz val="10"/>
      <color theme="1"/>
      <name val="Arial"/>
      <family val="2"/>
      <charset val="238"/>
    </font>
    <font>
      <b/>
      <sz val="10"/>
      <color theme="1"/>
      <name val="Arial"/>
      <family val="2"/>
      <charset val="238"/>
    </font>
    <font>
      <sz val="9"/>
      <color theme="1"/>
      <name val="Arial"/>
      <family val="2"/>
      <charset val="238"/>
    </font>
    <font>
      <sz val="10"/>
      <color rgb="FFFF0000"/>
      <name val="Arial"/>
      <family val="2"/>
      <charset val="238"/>
    </font>
    <font>
      <sz val="9"/>
      <color rgb="FFFF0000"/>
      <name val="Arial"/>
      <family val="2"/>
      <charset val="238"/>
    </font>
    <font>
      <sz val="8"/>
      <color theme="1"/>
      <name val="Arial"/>
      <family val="2"/>
      <charset val="238"/>
    </font>
    <font>
      <b/>
      <i/>
      <u/>
      <sz val="11"/>
      <color theme="1"/>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s>
  <borders count="9">
    <border>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s>
  <cellStyleXfs count="2">
    <xf numFmtId="0" fontId="0" fillId="0" borderId="0"/>
    <xf numFmtId="43" fontId="18" fillId="0" borderId="0" applyFont="0" applyFill="0" applyBorder="0" applyAlignment="0" applyProtection="0"/>
  </cellStyleXfs>
  <cellXfs count="133">
    <xf numFmtId="0" fontId="0" fillId="0" borderId="0" xfId="0"/>
    <xf numFmtId="2" fontId="0" fillId="0" borderId="0" xfId="0" applyNumberFormat="1"/>
    <xf numFmtId="1" fontId="0" fillId="0" borderId="0" xfId="0" applyNumberFormat="1"/>
    <xf numFmtId="2" fontId="1" fillId="0" borderId="0" xfId="0" applyNumberFormat="1" applyFont="1"/>
    <xf numFmtId="0" fontId="1" fillId="0" borderId="0" xfId="0" applyFont="1"/>
    <xf numFmtId="0" fontId="2" fillId="0" borderId="0" xfId="0" applyFont="1"/>
    <xf numFmtId="3" fontId="0" fillId="0" borderId="0" xfId="0" applyNumberFormat="1"/>
    <xf numFmtId="49" fontId="0" fillId="0" borderId="0" xfId="0" applyNumberFormat="1" applyAlignment="1">
      <alignment vertical="top"/>
    </xf>
    <xf numFmtId="2" fontId="2" fillId="0" borderId="0" xfId="0" applyNumberFormat="1" applyFont="1"/>
    <xf numFmtId="2" fontId="0" fillId="0" borderId="0" xfId="0" applyNumberFormat="1" applyFont="1"/>
    <xf numFmtId="0" fontId="0" fillId="0" borderId="0" xfId="0" applyFont="1"/>
    <xf numFmtId="0" fontId="2" fillId="0" borderId="0" xfId="0" applyFont="1" applyAlignment="1">
      <alignment horizontal="right"/>
    </xf>
    <xf numFmtId="0" fontId="0" fillId="0" borderId="0" xfId="0" applyFont="1" applyAlignment="1">
      <alignment horizontal="right"/>
    </xf>
    <xf numFmtId="0" fontId="3" fillId="0" borderId="0" xfId="0" applyFont="1" applyAlignment="1">
      <alignment vertical="top"/>
    </xf>
    <xf numFmtId="0" fontId="3" fillId="0" borderId="0" xfId="0" applyFont="1" applyAlignment="1">
      <alignment horizontal="left" vertical="top"/>
    </xf>
    <xf numFmtId="49" fontId="3" fillId="0" borderId="0" xfId="0" applyNumberFormat="1" applyFont="1" applyAlignment="1">
      <alignment vertical="top"/>
    </xf>
    <xf numFmtId="0" fontId="4" fillId="0" borderId="0" xfId="0" applyFont="1" applyAlignment="1">
      <alignment vertical="top"/>
    </xf>
    <xf numFmtId="49" fontId="4" fillId="0" borderId="0" xfId="0" applyNumberFormat="1" applyFont="1" applyAlignment="1">
      <alignment vertical="top"/>
    </xf>
    <xf numFmtId="0" fontId="5" fillId="0" borderId="0" xfId="0" applyFont="1" applyAlignment="1">
      <alignment horizontal="center" vertical="top"/>
    </xf>
    <xf numFmtId="0" fontId="4" fillId="0" borderId="0" xfId="0" applyFont="1" applyAlignment="1">
      <alignment horizontal="center" vertical="top"/>
    </xf>
    <xf numFmtId="0" fontId="0" fillId="0" borderId="0" xfId="0" applyAlignment="1">
      <alignment horizontal="center"/>
    </xf>
    <xf numFmtId="49" fontId="0" fillId="0" borderId="0" xfId="0" applyNumberFormat="1" applyAlignment="1">
      <alignment horizontal="left" vertical="top"/>
    </xf>
    <xf numFmtId="3" fontId="0" fillId="0" borderId="0" xfId="0" applyNumberFormat="1" applyFont="1" applyAlignment="1">
      <alignment horizontal="center" vertical="top"/>
    </xf>
    <xf numFmtId="3" fontId="0" fillId="0" borderId="0" xfId="0" applyNumberFormat="1" applyAlignment="1">
      <alignment horizontal="center"/>
    </xf>
    <xf numFmtId="0" fontId="2" fillId="0" borderId="0" xfId="0" applyFont="1" applyAlignment="1">
      <alignment horizontal="left"/>
    </xf>
    <xf numFmtId="0" fontId="0" fillId="0" borderId="0" xfId="0" applyFont="1" applyAlignment="1">
      <alignment horizontal="center" vertical="top"/>
    </xf>
    <xf numFmtId="49" fontId="0" fillId="0" borderId="0" xfId="0" applyNumberFormat="1" applyFont="1" applyAlignment="1">
      <alignment horizontal="center" vertical="top"/>
    </xf>
    <xf numFmtId="49" fontId="2" fillId="0" borderId="0" xfId="0" applyNumberFormat="1" applyFont="1" applyAlignment="1">
      <alignment horizontal="left" vertical="top"/>
    </xf>
    <xf numFmtId="0" fontId="0" fillId="0" borderId="0" xfId="0" applyFont="1" applyAlignment="1">
      <alignment horizontal="left" vertical="top"/>
    </xf>
    <xf numFmtId="0" fontId="0" fillId="0" borderId="0" xfId="0" applyNumberFormat="1" applyAlignment="1">
      <alignment horizontal="left" vertical="top"/>
    </xf>
    <xf numFmtId="0" fontId="2" fillId="0" borderId="0" xfId="0" applyFont="1" applyAlignment="1">
      <alignment horizontal="justify" vertical="top" wrapText="1"/>
    </xf>
    <xf numFmtId="0" fontId="2" fillId="0" borderId="0" xfId="0" applyFont="1" applyAlignment="1">
      <alignment wrapText="1"/>
    </xf>
    <xf numFmtId="3" fontId="2" fillId="0" borderId="0" xfId="0" applyNumberFormat="1" applyFont="1" applyAlignment="1">
      <alignment wrapText="1"/>
    </xf>
    <xf numFmtId="2" fontId="0" fillId="0" borderId="0" xfId="0" applyNumberFormat="1" applyAlignment="1">
      <alignment horizontal="justify" vertical="top" wrapText="1"/>
    </xf>
    <xf numFmtId="0" fontId="0" fillId="0" borderId="0" xfId="0" applyAlignment="1">
      <alignment wrapText="1"/>
    </xf>
    <xf numFmtId="3" fontId="0" fillId="0" borderId="0" xfId="0" applyNumberFormat="1" applyAlignment="1">
      <alignment wrapText="1"/>
    </xf>
    <xf numFmtId="0" fontId="0" fillId="0" borderId="0" xfId="0" applyAlignment="1">
      <alignment horizontal="justify" vertical="top" wrapText="1"/>
    </xf>
    <xf numFmtId="0" fontId="9" fillId="0" borderId="0" xfId="0" applyFont="1" applyAlignment="1">
      <alignment horizontal="center"/>
    </xf>
    <xf numFmtId="3" fontId="2" fillId="0" borderId="0" xfId="0" applyNumberFormat="1" applyFont="1" applyBorder="1" applyAlignment="1"/>
    <xf numFmtId="0" fontId="5" fillId="0" borderId="0" xfId="0" applyFont="1" applyAlignment="1">
      <alignment horizontal="right" vertical="top"/>
    </xf>
    <xf numFmtId="0" fontId="0" fillId="0" borderId="0" xfId="0" applyBorder="1" applyAlignment="1">
      <alignment horizontal="center"/>
    </xf>
    <xf numFmtId="3" fontId="2" fillId="0" borderId="4" xfId="0" applyNumberFormat="1" applyFont="1" applyBorder="1" applyAlignment="1">
      <alignment horizontal="center" vertical="top"/>
    </xf>
    <xf numFmtId="3" fontId="4" fillId="2" borderId="4" xfId="0" applyNumberFormat="1" applyFont="1" applyFill="1" applyBorder="1" applyAlignment="1">
      <alignment horizontal="center" vertical="center"/>
    </xf>
    <xf numFmtId="0" fontId="3" fillId="0" borderId="0" xfId="0" applyFont="1" applyBorder="1" applyAlignment="1">
      <alignment horizontal="center" vertical="top"/>
    </xf>
    <xf numFmtId="3" fontId="0" fillId="0" borderId="0" xfId="0" applyNumberFormat="1" applyFont="1" applyBorder="1" applyAlignment="1">
      <alignment horizontal="center"/>
    </xf>
    <xf numFmtId="3" fontId="0" fillId="0" borderId="4" xfId="0" applyNumberFormat="1" applyBorder="1" applyAlignment="1">
      <alignment horizontal="center"/>
    </xf>
    <xf numFmtId="3" fontId="0" fillId="0" borderId="4" xfId="0" applyNumberFormat="1" applyFont="1" applyBorder="1" applyAlignment="1">
      <alignment horizontal="center"/>
    </xf>
    <xf numFmtId="0" fontId="0" fillId="0" borderId="0" xfId="0" applyNumberFormat="1" applyFont="1" applyAlignment="1">
      <alignment horizontal="left" vertical="top"/>
    </xf>
    <xf numFmtId="4" fontId="0" fillId="0" borderId="0" xfId="0" applyNumberFormat="1" applyFont="1" applyAlignment="1">
      <alignment vertical="top"/>
    </xf>
    <xf numFmtId="0" fontId="0" fillId="0" borderId="0" xfId="0" applyNumberFormat="1" applyFont="1" applyAlignment="1">
      <alignment vertical="top"/>
    </xf>
    <xf numFmtId="0" fontId="0" fillId="0" borderId="0" xfId="0" applyAlignment="1">
      <alignment horizontal="left" vertical="center"/>
    </xf>
    <xf numFmtId="0" fontId="2" fillId="0" borderId="0" xfId="0" applyFont="1" applyAlignment="1">
      <alignment horizontal="left" vertical="center"/>
    </xf>
    <xf numFmtId="0" fontId="4" fillId="0" borderId="5" xfId="0" applyFont="1" applyBorder="1" applyAlignment="1">
      <alignment vertical="center"/>
    </xf>
    <xf numFmtId="0" fontId="3" fillId="0" borderId="6" xfId="0" applyFont="1" applyBorder="1" applyAlignment="1">
      <alignment vertical="center"/>
    </xf>
    <xf numFmtId="9" fontId="4" fillId="0" borderId="6" xfId="0" applyNumberFormat="1" applyFont="1" applyBorder="1" applyAlignment="1">
      <alignment horizontal="center" vertical="center"/>
    </xf>
    <xf numFmtId="3" fontId="4" fillId="2" borderId="6" xfId="0" applyNumberFormat="1" applyFont="1" applyFill="1" applyBorder="1" applyAlignment="1">
      <alignment horizontal="center" vertical="center"/>
    </xf>
    <xf numFmtId="0" fontId="5" fillId="0" borderId="4" xfId="0" applyFont="1" applyBorder="1" applyAlignment="1">
      <alignment horizontal="right" vertical="top"/>
    </xf>
    <xf numFmtId="0" fontId="3" fillId="0" borderId="6" xfId="0" applyFont="1" applyBorder="1" applyAlignment="1">
      <alignment vertical="top"/>
    </xf>
    <xf numFmtId="0" fontId="5" fillId="0" borderId="5" xfId="0" applyFont="1" applyBorder="1" applyAlignment="1">
      <alignment vertical="top"/>
    </xf>
    <xf numFmtId="0" fontId="11" fillId="0" borderId="0" xfId="0" applyNumberFormat="1" applyFont="1" applyAlignment="1">
      <alignment horizontal="left" vertical="top"/>
    </xf>
    <xf numFmtId="0" fontId="11" fillId="0" borderId="0" xfId="0" applyFont="1" applyAlignment="1">
      <alignment horizontal="center" vertical="top"/>
    </xf>
    <xf numFmtId="3" fontId="11" fillId="0" borderId="0" xfId="0" applyNumberFormat="1" applyFont="1" applyAlignment="1">
      <alignment horizontal="center" vertical="top"/>
    </xf>
    <xf numFmtId="0" fontId="11" fillId="0" borderId="0" xfId="0" applyFont="1"/>
    <xf numFmtId="0" fontId="11" fillId="0" borderId="0" xfId="0" applyFont="1" applyAlignment="1">
      <alignment vertical="center"/>
    </xf>
    <xf numFmtId="0" fontId="12" fillId="0" borderId="0" xfId="0" applyNumberFormat="1" applyFont="1" applyAlignment="1">
      <alignment horizontal="left" vertical="center"/>
    </xf>
    <xf numFmtId="0" fontId="12" fillId="0" borderId="0" xfId="0" applyNumberFormat="1" applyFont="1" applyAlignment="1">
      <alignment horizontal="center" vertical="center"/>
    </xf>
    <xf numFmtId="0" fontId="11" fillId="0" borderId="0" xfId="0" applyNumberFormat="1" applyFont="1" applyAlignment="1">
      <alignment horizontal="center" vertical="center"/>
    </xf>
    <xf numFmtId="0" fontId="12" fillId="0" borderId="0" xfId="0" applyNumberFormat="1" applyFont="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horizontal="left" vertical="center"/>
    </xf>
    <xf numFmtId="164" fontId="0" fillId="0" borderId="0" xfId="1" applyNumberFormat="1" applyFont="1"/>
    <xf numFmtId="0" fontId="19" fillId="0" borderId="0" xfId="0" applyFont="1"/>
    <xf numFmtId="0" fontId="0" fillId="0" borderId="0" xfId="0" applyAlignment="1">
      <alignment horizontal="left"/>
    </xf>
    <xf numFmtId="164" fontId="20" fillId="0" borderId="0" xfId="1" applyNumberFormat="1" applyFont="1"/>
    <xf numFmtId="0" fontId="21" fillId="0" borderId="0" xfId="0" applyFont="1"/>
    <xf numFmtId="0" fontId="22" fillId="0" borderId="0" xfId="0" applyFont="1"/>
    <xf numFmtId="0" fontId="21" fillId="0" borderId="0" xfId="0" applyFont="1" applyAlignment="1">
      <alignment horizontal="left"/>
    </xf>
    <xf numFmtId="0" fontId="23" fillId="0" borderId="0" xfId="0" applyFont="1"/>
    <xf numFmtId="0" fontId="24" fillId="0" borderId="0" xfId="0" applyFont="1" applyAlignment="1">
      <alignment horizontal="left"/>
    </xf>
    <xf numFmtId="0" fontId="24" fillId="0" borderId="0" xfId="0" applyFont="1"/>
    <xf numFmtId="0" fontId="24" fillId="0" borderId="0" xfId="0" applyFont="1" applyAlignment="1">
      <alignment horizontal="center"/>
    </xf>
    <xf numFmtId="0" fontId="22" fillId="0" borderId="0" xfId="0" applyFont="1" applyAlignment="1">
      <alignment horizontal="center"/>
    </xf>
    <xf numFmtId="0" fontId="25" fillId="0" borderId="0" xfId="0" applyFont="1"/>
    <xf numFmtId="0" fontId="0" fillId="0" borderId="0" xfId="0" applyFont="1" applyAlignment="1">
      <alignment horizontal="right" vertical="center"/>
    </xf>
    <xf numFmtId="0" fontId="11" fillId="0" borderId="0" xfId="0" applyFont="1" applyAlignment="1">
      <alignment horizontal="right" vertical="center"/>
    </xf>
    <xf numFmtId="0" fontId="11" fillId="0" borderId="0" xfId="0" applyFont="1" applyAlignment="1">
      <alignment horizontal="center" vertical="center"/>
    </xf>
    <xf numFmtId="3" fontId="0" fillId="0" borderId="0" xfId="0" applyNumberFormat="1" applyFont="1" applyAlignment="1">
      <alignment horizontal="center" vertical="center"/>
    </xf>
    <xf numFmtId="3" fontId="0" fillId="0" borderId="0" xfId="0" applyNumberFormat="1" applyFont="1" applyAlignment="1">
      <alignment vertical="top"/>
    </xf>
    <xf numFmtId="3" fontId="11" fillId="0" borderId="0" xfId="0" applyNumberFormat="1" applyFont="1" applyAlignment="1">
      <alignment vertical="top"/>
    </xf>
    <xf numFmtId="0" fontId="11" fillId="0" borderId="0" xfId="0" applyNumberFormat="1" applyFont="1" applyAlignment="1">
      <alignment horizontal="right" vertical="center"/>
    </xf>
    <xf numFmtId="3" fontId="0" fillId="0" borderId="0" xfId="0" applyNumberFormat="1" applyFont="1" applyAlignment="1">
      <alignment horizontal="right" vertical="center"/>
    </xf>
    <xf numFmtId="0" fontId="4" fillId="0" borderId="0" xfId="0" applyFont="1" applyAlignment="1">
      <alignment horizontal="center" vertical="top"/>
    </xf>
    <xf numFmtId="0" fontId="6" fillId="0" borderId="0" xfId="0" applyFont="1" applyAlignment="1">
      <alignment horizontal="center" vertical="top"/>
    </xf>
    <xf numFmtId="0" fontId="5" fillId="0" borderId="0" xfId="0" applyFont="1" applyAlignment="1">
      <alignment horizontal="center" vertical="top"/>
    </xf>
    <xf numFmtId="0" fontId="10" fillId="0" borderId="0" xfId="0" applyFont="1" applyBorder="1" applyAlignment="1">
      <alignment horizontal="center" vertical="top"/>
    </xf>
    <xf numFmtId="0" fontId="4" fillId="0" borderId="0" xfId="0" applyFont="1" applyAlignment="1">
      <alignment horizontal="left" vertical="top"/>
    </xf>
    <xf numFmtId="0" fontId="3" fillId="0" borderId="0" xfId="0" applyFont="1" applyAlignment="1">
      <alignment horizontal="left" vertical="top"/>
    </xf>
    <xf numFmtId="0" fontId="5" fillId="0" borderId="0" xfId="0" applyFont="1" applyBorder="1" applyAlignment="1">
      <alignment horizontal="center" vertical="top"/>
    </xf>
    <xf numFmtId="3" fontId="4" fillId="2" borderId="6" xfId="0" applyNumberFormat="1" applyFont="1" applyFill="1" applyBorder="1" applyAlignment="1">
      <alignment horizontal="center" vertical="center"/>
    </xf>
    <xf numFmtId="3" fontId="4" fillId="2" borderId="4" xfId="0" applyNumberFormat="1" applyFont="1" applyFill="1" applyBorder="1" applyAlignment="1">
      <alignment horizontal="center" vertical="center"/>
    </xf>
    <xf numFmtId="3" fontId="4" fillId="2" borderId="7" xfId="0" applyNumberFormat="1" applyFont="1" applyFill="1" applyBorder="1" applyAlignment="1">
      <alignment horizontal="center" vertical="center"/>
    </xf>
    <xf numFmtId="3" fontId="4" fillId="2" borderId="3" xfId="0" applyNumberFormat="1" applyFont="1" applyFill="1" applyBorder="1" applyAlignment="1">
      <alignment horizontal="center" vertical="center"/>
    </xf>
    <xf numFmtId="3" fontId="4" fillId="3" borderId="8" xfId="0" applyNumberFormat="1" applyFont="1" applyFill="1" applyBorder="1" applyAlignment="1">
      <alignment horizontal="center" vertical="center"/>
    </xf>
    <xf numFmtId="3" fontId="4" fillId="3" borderId="2" xfId="0" applyNumberFormat="1" applyFont="1" applyFill="1" applyBorder="1" applyAlignment="1">
      <alignment horizontal="center" vertical="center"/>
    </xf>
    <xf numFmtId="0" fontId="3" fillId="2" borderId="1" xfId="0" applyFont="1" applyFill="1" applyBorder="1" applyAlignment="1">
      <alignment horizontal="left" vertical="top"/>
    </xf>
    <xf numFmtId="0" fontId="3" fillId="2" borderId="0" xfId="0" applyFont="1" applyFill="1" applyBorder="1" applyAlignment="1">
      <alignment horizontal="left" vertical="top"/>
    </xf>
    <xf numFmtId="0" fontId="2" fillId="0" borderId="0" xfId="0" applyFont="1" applyAlignment="1">
      <alignment horizontal="left" vertical="top" wrapText="1"/>
    </xf>
    <xf numFmtId="0" fontId="8" fillId="0" borderId="0" xfId="0" applyFont="1" applyAlignment="1">
      <alignment horizontal="left" vertical="center"/>
    </xf>
    <xf numFmtId="0" fontId="0" fillId="0" borderId="0" xfId="0" applyFont="1" applyAlignment="1">
      <alignment horizontal="left" vertical="center"/>
    </xf>
    <xf numFmtId="0" fontId="13" fillId="0" borderId="0" xfId="0" applyNumberFormat="1" applyFont="1" applyAlignment="1">
      <alignment horizontal="justify" vertical="top"/>
    </xf>
    <xf numFmtId="0" fontId="13" fillId="0" borderId="0" xfId="0" applyNumberFormat="1" applyFont="1" applyAlignment="1">
      <alignment horizontal="left" vertical="top"/>
    </xf>
    <xf numFmtId="0" fontId="0" fillId="0" borderId="0" xfId="0" applyAlignment="1">
      <alignment horizontal="justify" vertical="top" wrapText="1"/>
    </xf>
    <xf numFmtId="0" fontId="12" fillId="0" borderId="0" xfId="0" applyNumberFormat="1" applyFont="1" applyAlignment="1">
      <alignment horizontal="left" vertical="center"/>
    </xf>
    <xf numFmtId="0" fontId="13"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justify" vertical="top" wrapText="1"/>
    </xf>
    <xf numFmtId="0" fontId="8" fillId="0" borderId="0" xfId="0" applyNumberFormat="1" applyFont="1" applyAlignment="1">
      <alignment horizontal="left" vertical="center"/>
    </xf>
    <xf numFmtId="3" fontId="8" fillId="0" borderId="0" xfId="0" applyNumberFormat="1" applyFont="1" applyAlignment="1">
      <alignment horizontal="center" vertical="center" wrapText="1"/>
    </xf>
    <xf numFmtId="2" fontId="0" fillId="0" borderId="0" xfId="0" applyNumberFormat="1" applyAlignment="1">
      <alignment horizontal="justify" vertical="top" wrapText="1"/>
    </xf>
    <xf numFmtId="4" fontId="8" fillId="0" borderId="0" xfId="0" applyNumberFormat="1" applyFont="1" applyAlignment="1">
      <alignment horizontal="justify"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xf>
    <xf numFmtId="49" fontId="2" fillId="4" borderId="0" xfId="0" applyNumberFormat="1" applyFont="1" applyFill="1" applyAlignment="1">
      <alignment horizontal="left" vertical="top"/>
    </xf>
    <xf numFmtId="49" fontId="0" fillId="0" borderId="0" xfId="0" applyNumberFormat="1" applyAlignment="1">
      <alignment horizontal="justify" vertical="top" wrapText="1"/>
    </xf>
    <xf numFmtId="0" fontId="0" fillId="0" borderId="0" xfId="0" applyFont="1" applyAlignment="1">
      <alignment horizontal="justify" vertical="top" wrapText="1"/>
    </xf>
    <xf numFmtId="49" fontId="2" fillId="0" borderId="0" xfId="0" applyNumberFormat="1" applyFont="1" applyAlignment="1">
      <alignment horizontal="center" vertical="top"/>
    </xf>
    <xf numFmtId="49" fontId="2" fillId="0" borderId="0" xfId="0" applyNumberFormat="1" applyFont="1" applyAlignment="1">
      <alignment horizontal="right" vertical="top"/>
    </xf>
    <xf numFmtId="49" fontId="2" fillId="0" borderId="0" xfId="0" applyNumberFormat="1" applyFont="1" applyBorder="1" applyAlignment="1">
      <alignment horizontal="right" vertical="top"/>
    </xf>
    <xf numFmtId="0" fontId="11" fillId="0" borderId="0" xfId="0" applyFont="1" applyAlignment="1">
      <alignment horizontal="left" vertical="center"/>
    </xf>
    <xf numFmtId="0" fontId="0" fillId="0" borderId="0" xfId="0" applyAlignment="1">
      <alignment horizontal="left" vertical="top" wrapText="1"/>
    </xf>
    <xf numFmtId="0" fontId="0" fillId="0" borderId="0" xfId="0" applyFont="1" applyAlignment="1">
      <alignment horizontal="justify" vertical="top"/>
    </xf>
  </cellXfs>
  <cellStyles count="2">
    <cellStyle name="Ezres" xfId="1" builtinId="3"/>
    <cellStyle name="Normá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198120</xdr:colOff>
      <xdr:row>11</xdr:row>
      <xdr:rowOff>38100</xdr:rowOff>
    </xdr:from>
    <xdr:to>
      <xdr:col>6</xdr:col>
      <xdr:colOff>281940</xdr:colOff>
      <xdr:row>16</xdr:row>
      <xdr:rowOff>114300</xdr:rowOff>
    </xdr:to>
    <xdr:sp macro="" textlink="">
      <xdr:nvSpPr>
        <xdr:cNvPr id="53" name="Téglalap 52">
          <a:extLst>
            <a:ext uri="{FF2B5EF4-FFF2-40B4-BE49-F238E27FC236}">
              <a16:creationId xmlns:a16="http://schemas.microsoft.com/office/drawing/2014/main" id="{2A2DF47C-6045-4763-ADF9-8BD9927273F1}"/>
            </a:ext>
          </a:extLst>
        </xdr:cNvPr>
        <xdr:cNvSpPr/>
      </xdr:nvSpPr>
      <xdr:spPr>
        <a:xfrm>
          <a:off x="2026920" y="8239125"/>
          <a:ext cx="1912620" cy="88582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6</xdr:col>
      <xdr:colOff>297180</xdr:colOff>
      <xdr:row>11</xdr:row>
      <xdr:rowOff>38100</xdr:rowOff>
    </xdr:from>
    <xdr:to>
      <xdr:col>8</xdr:col>
      <xdr:colOff>228600</xdr:colOff>
      <xdr:row>16</xdr:row>
      <xdr:rowOff>114300</xdr:rowOff>
    </xdr:to>
    <xdr:sp macro="" textlink="">
      <xdr:nvSpPr>
        <xdr:cNvPr id="54" name="Téglalap 53">
          <a:extLst>
            <a:ext uri="{FF2B5EF4-FFF2-40B4-BE49-F238E27FC236}">
              <a16:creationId xmlns:a16="http://schemas.microsoft.com/office/drawing/2014/main" id="{B36539CF-4CF5-4706-A915-93474EB1793D}"/>
            </a:ext>
          </a:extLst>
        </xdr:cNvPr>
        <xdr:cNvSpPr/>
      </xdr:nvSpPr>
      <xdr:spPr>
        <a:xfrm>
          <a:off x="3954780" y="8239125"/>
          <a:ext cx="1150620" cy="88582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3</xdr:col>
      <xdr:colOff>205740</xdr:colOff>
      <xdr:row>16</xdr:row>
      <xdr:rowOff>137160</xdr:rowOff>
    </xdr:from>
    <xdr:to>
      <xdr:col>5</xdr:col>
      <xdr:colOff>586740</xdr:colOff>
      <xdr:row>24</xdr:row>
      <xdr:rowOff>68580</xdr:rowOff>
    </xdr:to>
    <xdr:sp macro="" textlink="">
      <xdr:nvSpPr>
        <xdr:cNvPr id="55" name="Téglalap 54">
          <a:extLst>
            <a:ext uri="{FF2B5EF4-FFF2-40B4-BE49-F238E27FC236}">
              <a16:creationId xmlns:a16="http://schemas.microsoft.com/office/drawing/2014/main" id="{4CE5B183-2C4C-4EDC-8D06-7E007AB09AA1}"/>
            </a:ext>
          </a:extLst>
        </xdr:cNvPr>
        <xdr:cNvSpPr/>
      </xdr:nvSpPr>
      <xdr:spPr>
        <a:xfrm>
          <a:off x="2034540" y="9147810"/>
          <a:ext cx="1600200" cy="122682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3</xdr:col>
      <xdr:colOff>198120</xdr:colOff>
      <xdr:row>24</xdr:row>
      <xdr:rowOff>91440</xdr:rowOff>
    </xdr:from>
    <xdr:to>
      <xdr:col>5</xdr:col>
      <xdr:colOff>579120</xdr:colOff>
      <xdr:row>32</xdr:row>
      <xdr:rowOff>38100</xdr:rowOff>
    </xdr:to>
    <xdr:sp macro="" textlink="">
      <xdr:nvSpPr>
        <xdr:cNvPr id="56" name="Téglalap 55">
          <a:extLst>
            <a:ext uri="{FF2B5EF4-FFF2-40B4-BE49-F238E27FC236}">
              <a16:creationId xmlns:a16="http://schemas.microsoft.com/office/drawing/2014/main" id="{695A4297-26D9-4B6F-9033-72E6D71F2FEC}"/>
            </a:ext>
          </a:extLst>
        </xdr:cNvPr>
        <xdr:cNvSpPr/>
      </xdr:nvSpPr>
      <xdr:spPr>
        <a:xfrm>
          <a:off x="2026920" y="10397490"/>
          <a:ext cx="1600200" cy="124206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6</xdr:col>
      <xdr:colOff>152400</xdr:colOff>
      <xdr:row>26</xdr:row>
      <xdr:rowOff>66675</xdr:rowOff>
    </xdr:from>
    <xdr:to>
      <xdr:col>8</xdr:col>
      <xdr:colOff>236220</xdr:colOff>
      <xdr:row>32</xdr:row>
      <xdr:rowOff>36195</xdr:rowOff>
    </xdr:to>
    <xdr:sp macro="" textlink="">
      <xdr:nvSpPr>
        <xdr:cNvPr id="57" name="Téglalap 56">
          <a:extLst>
            <a:ext uri="{FF2B5EF4-FFF2-40B4-BE49-F238E27FC236}">
              <a16:creationId xmlns:a16="http://schemas.microsoft.com/office/drawing/2014/main" id="{86691BC7-8178-457D-8569-0AFD8008450A}"/>
            </a:ext>
          </a:extLst>
        </xdr:cNvPr>
        <xdr:cNvSpPr/>
      </xdr:nvSpPr>
      <xdr:spPr>
        <a:xfrm>
          <a:off x="3810000" y="10696575"/>
          <a:ext cx="1303020" cy="94107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6</xdr:col>
      <xdr:colOff>152400</xdr:colOff>
      <xdr:row>16</xdr:row>
      <xdr:rowOff>137160</xdr:rowOff>
    </xdr:from>
    <xdr:to>
      <xdr:col>8</xdr:col>
      <xdr:colOff>236220</xdr:colOff>
      <xdr:row>24</xdr:row>
      <xdr:rowOff>129540</xdr:rowOff>
    </xdr:to>
    <xdr:sp macro="" textlink="">
      <xdr:nvSpPr>
        <xdr:cNvPr id="58" name="Téglalap 57">
          <a:extLst>
            <a:ext uri="{FF2B5EF4-FFF2-40B4-BE49-F238E27FC236}">
              <a16:creationId xmlns:a16="http://schemas.microsoft.com/office/drawing/2014/main" id="{49CB77F4-07FD-488A-99F8-0199C57B40D7}"/>
            </a:ext>
          </a:extLst>
        </xdr:cNvPr>
        <xdr:cNvSpPr/>
      </xdr:nvSpPr>
      <xdr:spPr>
        <a:xfrm>
          <a:off x="3810000" y="9147810"/>
          <a:ext cx="1303020" cy="128778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5</xdr:col>
      <xdr:colOff>594360</xdr:colOff>
      <xdr:row>16</xdr:row>
      <xdr:rowOff>137160</xdr:rowOff>
    </xdr:from>
    <xdr:to>
      <xdr:col>6</xdr:col>
      <xdr:colOff>129540</xdr:colOff>
      <xdr:row>32</xdr:row>
      <xdr:rowOff>38100</xdr:rowOff>
    </xdr:to>
    <xdr:sp macro="" textlink="">
      <xdr:nvSpPr>
        <xdr:cNvPr id="59" name="Téglalap 58">
          <a:extLst>
            <a:ext uri="{FF2B5EF4-FFF2-40B4-BE49-F238E27FC236}">
              <a16:creationId xmlns:a16="http://schemas.microsoft.com/office/drawing/2014/main" id="{684C4217-EA30-48E8-8E95-DA2869A2752C}"/>
            </a:ext>
          </a:extLst>
        </xdr:cNvPr>
        <xdr:cNvSpPr/>
      </xdr:nvSpPr>
      <xdr:spPr>
        <a:xfrm>
          <a:off x="3642360" y="9147810"/>
          <a:ext cx="144780" cy="24917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6</xdr:col>
      <xdr:colOff>137160</xdr:colOff>
      <xdr:row>24</xdr:row>
      <xdr:rowOff>38099</xdr:rowOff>
    </xdr:from>
    <xdr:to>
      <xdr:col>8</xdr:col>
      <xdr:colOff>236220</xdr:colOff>
      <xdr:row>26</xdr:row>
      <xdr:rowOff>47624</xdr:rowOff>
    </xdr:to>
    <xdr:sp macro="" textlink="">
      <xdr:nvSpPr>
        <xdr:cNvPr id="60" name="Téglalap 59">
          <a:extLst>
            <a:ext uri="{FF2B5EF4-FFF2-40B4-BE49-F238E27FC236}">
              <a16:creationId xmlns:a16="http://schemas.microsoft.com/office/drawing/2014/main" id="{A57D8FFE-12F9-4B3C-8AE9-9C192C22D875}"/>
            </a:ext>
          </a:extLst>
        </xdr:cNvPr>
        <xdr:cNvSpPr/>
      </xdr:nvSpPr>
      <xdr:spPr>
        <a:xfrm>
          <a:off x="3794760" y="10344149"/>
          <a:ext cx="1318260" cy="33337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3</xdr:col>
      <xdr:colOff>381000</xdr:colOff>
      <xdr:row>12</xdr:row>
      <xdr:rowOff>30480</xdr:rowOff>
    </xdr:from>
    <xdr:to>
      <xdr:col>5</xdr:col>
      <xdr:colOff>190500</xdr:colOff>
      <xdr:row>14</xdr:row>
      <xdr:rowOff>60960</xdr:rowOff>
    </xdr:to>
    <xdr:sp macro="" textlink="">
      <xdr:nvSpPr>
        <xdr:cNvPr id="61" name="Szövegdoboz 60">
          <a:extLst>
            <a:ext uri="{FF2B5EF4-FFF2-40B4-BE49-F238E27FC236}">
              <a16:creationId xmlns:a16="http://schemas.microsoft.com/office/drawing/2014/main" id="{7C5C2057-A3FE-4EB1-85C7-19890021DFC4}"/>
            </a:ext>
          </a:extLst>
        </xdr:cNvPr>
        <xdr:cNvSpPr txBox="1"/>
      </xdr:nvSpPr>
      <xdr:spPr>
        <a:xfrm>
          <a:off x="2209800" y="8393430"/>
          <a:ext cx="1028700" cy="354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200 literes üst, Gáz</a:t>
          </a:r>
        </a:p>
        <a:p>
          <a:r>
            <a:rPr lang="hu-HU" sz="800"/>
            <a:t>1350x900x850 mm</a:t>
          </a:r>
        </a:p>
      </xdr:txBody>
    </xdr:sp>
    <xdr:clientData/>
  </xdr:twoCellAnchor>
  <xdr:twoCellAnchor>
    <xdr:from>
      <xdr:col>6</xdr:col>
      <xdr:colOff>259080</xdr:colOff>
      <xdr:row>27</xdr:row>
      <xdr:rowOff>68579</xdr:rowOff>
    </xdr:from>
    <xdr:to>
      <xdr:col>8</xdr:col>
      <xdr:colOff>106680</xdr:colOff>
      <xdr:row>30</xdr:row>
      <xdr:rowOff>9525</xdr:rowOff>
    </xdr:to>
    <xdr:sp macro="" textlink="">
      <xdr:nvSpPr>
        <xdr:cNvPr id="62" name="Szövegdoboz 61">
          <a:extLst>
            <a:ext uri="{FF2B5EF4-FFF2-40B4-BE49-F238E27FC236}">
              <a16:creationId xmlns:a16="http://schemas.microsoft.com/office/drawing/2014/main" id="{B148716A-6CDE-479C-9133-0747136E1662}"/>
            </a:ext>
          </a:extLst>
        </xdr:cNvPr>
        <xdr:cNvSpPr txBox="1"/>
      </xdr:nvSpPr>
      <xdr:spPr>
        <a:xfrm>
          <a:off x="3916680" y="10860404"/>
          <a:ext cx="1066800" cy="426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Buktatható</a:t>
          </a:r>
          <a:r>
            <a:rPr lang="hu-HU" sz="800" baseline="0"/>
            <a:t> serpenyő</a:t>
          </a:r>
        </a:p>
        <a:p>
          <a:r>
            <a:rPr lang="hu-HU" sz="800" baseline="0"/>
            <a:t>800x900x850 mm Gáz</a:t>
          </a:r>
          <a:endParaRPr lang="hu-HU" sz="800"/>
        </a:p>
      </xdr:txBody>
    </xdr:sp>
    <xdr:clientData/>
  </xdr:twoCellAnchor>
  <xdr:twoCellAnchor>
    <xdr:from>
      <xdr:col>6</xdr:col>
      <xdr:colOff>327659</xdr:colOff>
      <xdr:row>18</xdr:row>
      <xdr:rowOff>152400</xdr:rowOff>
    </xdr:from>
    <xdr:to>
      <xdr:col>8</xdr:col>
      <xdr:colOff>123824</xdr:colOff>
      <xdr:row>22</xdr:row>
      <xdr:rowOff>104775</xdr:rowOff>
    </xdr:to>
    <xdr:sp macro="" textlink="">
      <xdr:nvSpPr>
        <xdr:cNvPr id="63" name="Szövegdoboz 62">
          <a:extLst>
            <a:ext uri="{FF2B5EF4-FFF2-40B4-BE49-F238E27FC236}">
              <a16:creationId xmlns:a16="http://schemas.microsoft.com/office/drawing/2014/main" id="{5F9640A6-0108-487A-B42A-98E280DA856C}"/>
            </a:ext>
          </a:extLst>
        </xdr:cNvPr>
        <xdr:cNvSpPr txBox="1"/>
      </xdr:nvSpPr>
      <xdr:spPr>
        <a:xfrm>
          <a:off x="3985259" y="9486900"/>
          <a:ext cx="101536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GN7x1/1   viillany kombisütő+ állvány</a:t>
          </a:r>
        </a:p>
        <a:p>
          <a:r>
            <a:rPr lang="hu-HU" sz="800"/>
            <a:t>920x900x1400 mm</a:t>
          </a:r>
        </a:p>
        <a:p>
          <a:r>
            <a:rPr lang="hu-HU" sz="800"/>
            <a:t>400 V 16 A</a:t>
          </a:r>
        </a:p>
      </xdr:txBody>
    </xdr:sp>
    <xdr:clientData/>
  </xdr:twoCellAnchor>
  <xdr:twoCellAnchor>
    <xdr:from>
      <xdr:col>3</xdr:col>
      <xdr:colOff>510540</xdr:colOff>
      <xdr:row>18</xdr:row>
      <xdr:rowOff>106680</xdr:rowOff>
    </xdr:from>
    <xdr:to>
      <xdr:col>5</xdr:col>
      <xdr:colOff>312420</xdr:colOff>
      <xdr:row>20</xdr:row>
      <xdr:rowOff>144780</xdr:rowOff>
    </xdr:to>
    <xdr:sp macro="" textlink="">
      <xdr:nvSpPr>
        <xdr:cNvPr id="64" name="Szövegdoboz 63">
          <a:extLst>
            <a:ext uri="{FF2B5EF4-FFF2-40B4-BE49-F238E27FC236}">
              <a16:creationId xmlns:a16="http://schemas.microsoft.com/office/drawing/2014/main" id="{483002EB-8B95-4349-B4F1-F03870973310}"/>
            </a:ext>
          </a:extLst>
        </xdr:cNvPr>
        <xdr:cNvSpPr txBox="1"/>
      </xdr:nvSpPr>
      <xdr:spPr>
        <a:xfrm>
          <a:off x="2339340" y="9441180"/>
          <a:ext cx="1021080"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150 literes üst,  Gáz</a:t>
          </a:r>
        </a:p>
        <a:p>
          <a:r>
            <a:rPr lang="hu-HU" sz="800"/>
            <a:t>900x900x850</a:t>
          </a:r>
          <a:r>
            <a:rPr lang="hu-HU" sz="800" baseline="0"/>
            <a:t> mm</a:t>
          </a:r>
          <a:endParaRPr lang="hu-HU" sz="800"/>
        </a:p>
      </xdr:txBody>
    </xdr:sp>
    <xdr:clientData/>
  </xdr:twoCellAnchor>
  <xdr:twoCellAnchor>
    <xdr:from>
      <xdr:col>3</xdr:col>
      <xdr:colOff>525780</xdr:colOff>
      <xdr:row>26</xdr:row>
      <xdr:rowOff>38100</xdr:rowOff>
    </xdr:from>
    <xdr:to>
      <xdr:col>5</xdr:col>
      <xdr:colOff>335280</xdr:colOff>
      <xdr:row>28</xdr:row>
      <xdr:rowOff>53340</xdr:rowOff>
    </xdr:to>
    <xdr:sp macro="" textlink="">
      <xdr:nvSpPr>
        <xdr:cNvPr id="65" name="Szövegdoboz 64">
          <a:extLst>
            <a:ext uri="{FF2B5EF4-FFF2-40B4-BE49-F238E27FC236}">
              <a16:creationId xmlns:a16="http://schemas.microsoft.com/office/drawing/2014/main" id="{7D541116-2F56-4985-A610-15DB8D359100}"/>
            </a:ext>
          </a:extLst>
        </xdr:cNvPr>
        <xdr:cNvSpPr txBox="1"/>
      </xdr:nvSpPr>
      <xdr:spPr>
        <a:xfrm>
          <a:off x="2354580" y="10668000"/>
          <a:ext cx="1028700" cy="339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4 égős tűzhely,</a:t>
          </a:r>
          <a:r>
            <a:rPr lang="hu-HU" sz="800" baseline="0"/>
            <a:t> </a:t>
          </a:r>
          <a:r>
            <a:rPr lang="hu-HU" sz="800"/>
            <a:t>Gáz</a:t>
          </a:r>
        </a:p>
        <a:p>
          <a:r>
            <a:rPr lang="hu-HU" sz="800"/>
            <a:t>900x900x850 mm</a:t>
          </a:r>
        </a:p>
      </xdr:txBody>
    </xdr:sp>
    <xdr:clientData/>
  </xdr:twoCellAnchor>
  <xdr:twoCellAnchor>
    <xdr:from>
      <xdr:col>6</xdr:col>
      <xdr:colOff>381000</xdr:colOff>
      <xdr:row>12</xdr:row>
      <xdr:rowOff>60960</xdr:rowOff>
    </xdr:from>
    <xdr:to>
      <xdr:col>8</xdr:col>
      <xdr:colOff>137160</xdr:colOff>
      <xdr:row>15</xdr:row>
      <xdr:rowOff>7620</xdr:rowOff>
    </xdr:to>
    <xdr:sp macro="" textlink="">
      <xdr:nvSpPr>
        <xdr:cNvPr id="66" name="Szövegdoboz 65">
          <a:extLst>
            <a:ext uri="{FF2B5EF4-FFF2-40B4-BE49-F238E27FC236}">
              <a16:creationId xmlns:a16="http://schemas.microsoft.com/office/drawing/2014/main" id="{DCB81470-37C5-4698-B979-792D21263C0B}"/>
            </a:ext>
          </a:extLst>
        </xdr:cNvPr>
        <xdr:cNvSpPr txBox="1"/>
      </xdr:nvSpPr>
      <xdr:spPr>
        <a:xfrm>
          <a:off x="4038600" y="8423910"/>
          <a:ext cx="975360"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2x14 lit olajsütő</a:t>
          </a:r>
        </a:p>
        <a:p>
          <a:r>
            <a:rPr lang="hu-HU" sz="800"/>
            <a:t>600x900x850 mm</a:t>
          </a:r>
        </a:p>
        <a:p>
          <a:r>
            <a:rPr lang="hu-HU" sz="800"/>
            <a:t>villany  400 V  20A</a:t>
          </a:r>
        </a:p>
        <a:p>
          <a:endParaRPr lang="hu-HU" sz="800"/>
        </a:p>
        <a:p>
          <a:endParaRPr lang="hu-HU" sz="800"/>
        </a:p>
      </xdr:txBody>
    </xdr:sp>
    <xdr:clientData/>
  </xdr:twoCellAnchor>
  <xdr:twoCellAnchor>
    <xdr:from>
      <xdr:col>6</xdr:col>
      <xdr:colOff>266700</xdr:colOff>
      <xdr:row>24</xdr:row>
      <xdr:rowOff>62864</xdr:rowOff>
    </xdr:from>
    <xdr:to>
      <xdr:col>8</xdr:col>
      <xdr:colOff>30480</xdr:colOff>
      <xdr:row>26</xdr:row>
      <xdr:rowOff>38099</xdr:rowOff>
    </xdr:to>
    <xdr:sp macro="" textlink="">
      <xdr:nvSpPr>
        <xdr:cNvPr id="67" name="Szövegdoboz 66">
          <a:extLst>
            <a:ext uri="{FF2B5EF4-FFF2-40B4-BE49-F238E27FC236}">
              <a16:creationId xmlns:a16="http://schemas.microsoft.com/office/drawing/2014/main" id="{21129BBE-8B59-4B66-9E78-30B7D6FB4726}"/>
            </a:ext>
          </a:extLst>
        </xdr:cNvPr>
        <xdr:cNvSpPr txBox="1"/>
      </xdr:nvSpPr>
      <xdr:spPr>
        <a:xfrm>
          <a:off x="3924300" y="10368914"/>
          <a:ext cx="982980" cy="299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hu-HU" sz="800"/>
            <a:t>munkaasztal</a:t>
          </a:r>
        </a:p>
        <a:p>
          <a:r>
            <a:rPr lang="hu-HU" sz="800"/>
            <a:t>900x0</a:t>
          </a:r>
          <a:r>
            <a:rPr lang="hu-HU" sz="800" baseline="0"/>
            <a:t> x850mm68</a:t>
          </a:r>
          <a:endParaRPr lang="hu-HU" sz="800"/>
        </a:p>
      </xdr:txBody>
    </xdr:sp>
    <xdr:clientData/>
  </xdr:twoCellAnchor>
  <xdr:twoCellAnchor>
    <xdr:from>
      <xdr:col>3</xdr:col>
      <xdr:colOff>220980</xdr:colOff>
      <xdr:row>36</xdr:row>
      <xdr:rowOff>160020</xdr:rowOff>
    </xdr:from>
    <xdr:to>
      <xdr:col>8</xdr:col>
      <xdr:colOff>251460</xdr:colOff>
      <xdr:row>36</xdr:row>
      <xdr:rowOff>161608</xdr:rowOff>
    </xdr:to>
    <xdr:cxnSp macro="">
      <xdr:nvCxnSpPr>
        <xdr:cNvPr id="68" name="Egyenes összekötő nyíllal 67">
          <a:extLst>
            <a:ext uri="{FF2B5EF4-FFF2-40B4-BE49-F238E27FC236}">
              <a16:creationId xmlns:a16="http://schemas.microsoft.com/office/drawing/2014/main" id="{7C63B564-5FB9-40F8-9B59-5CCF739AAE3D}"/>
            </a:ext>
          </a:extLst>
        </xdr:cNvPr>
        <xdr:cNvCxnSpPr/>
      </xdr:nvCxnSpPr>
      <xdr:spPr>
        <a:xfrm>
          <a:off x="2049780" y="12409170"/>
          <a:ext cx="3078480" cy="1588"/>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189706</xdr:colOff>
      <xdr:row>32</xdr:row>
      <xdr:rowOff>84614</xdr:rowOff>
    </xdr:from>
    <xdr:to>
      <xdr:col>3</xdr:col>
      <xdr:colOff>191294</xdr:colOff>
      <xdr:row>37</xdr:row>
      <xdr:rowOff>84614</xdr:rowOff>
    </xdr:to>
    <xdr:cxnSp macro="">
      <xdr:nvCxnSpPr>
        <xdr:cNvPr id="69" name="Egyenes összekötő 68">
          <a:extLst>
            <a:ext uri="{FF2B5EF4-FFF2-40B4-BE49-F238E27FC236}">
              <a16:creationId xmlns:a16="http://schemas.microsoft.com/office/drawing/2014/main" id="{95741AD9-CC95-4C7A-B1C5-52AA3F6D92A8}"/>
            </a:ext>
          </a:extLst>
        </xdr:cNvPr>
        <xdr:cNvCxnSpPr/>
      </xdr:nvCxnSpPr>
      <xdr:spPr>
        <a:xfrm rot="5400000">
          <a:off x="1614487" y="12090083"/>
          <a:ext cx="8096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32</xdr:row>
      <xdr:rowOff>91440</xdr:rowOff>
    </xdr:from>
    <xdr:to>
      <xdr:col>8</xdr:col>
      <xdr:colOff>251460</xdr:colOff>
      <xdr:row>37</xdr:row>
      <xdr:rowOff>99060</xdr:rowOff>
    </xdr:to>
    <xdr:cxnSp macro="">
      <xdr:nvCxnSpPr>
        <xdr:cNvPr id="70" name="Egyenes összekötő 69">
          <a:extLst>
            <a:ext uri="{FF2B5EF4-FFF2-40B4-BE49-F238E27FC236}">
              <a16:creationId xmlns:a16="http://schemas.microsoft.com/office/drawing/2014/main" id="{27DA42A6-5614-4ABA-838F-90D15E4AFBC8}"/>
            </a:ext>
          </a:extLst>
        </xdr:cNvPr>
        <xdr:cNvCxnSpPr/>
      </xdr:nvCxnSpPr>
      <xdr:spPr>
        <a:xfrm rot="16200000" flipH="1">
          <a:off x="4712017" y="12093893"/>
          <a:ext cx="817245"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3</xdr:row>
      <xdr:rowOff>152400</xdr:rowOff>
    </xdr:from>
    <xdr:to>
      <xdr:col>10</xdr:col>
      <xdr:colOff>542925</xdr:colOff>
      <xdr:row>3</xdr:row>
      <xdr:rowOff>153988</xdr:rowOff>
    </xdr:to>
    <xdr:cxnSp macro="">
      <xdr:nvCxnSpPr>
        <xdr:cNvPr id="71" name="Egyenes összekötő 70">
          <a:extLst>
            <a:ext uri="{FF2B5EF4-FFF2-40B4-BE49-F238E27FC236}">
              <a16:creationId xmlns:a16="http://schemas.microsoft.com/office/drawing/2014/main" id="{3E0F4D9E-4740-4EF6-92F4-4BC0215BF28E}"/>
            </a:ext>
          </a:extLst>
        </xdr:cNvPr>
        <xdr:cNvCxnSpPr/>
      </xdr:nvCxnSpPr>
      <xdr:spPr>
        <a:xfrm>
          <a:off x="638175" y="7058025"/>
          <a:ext cx="600075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514350</xdr:colOff>
      <xdr:row>4</xdr:row>
      <xdr:rowOff>114300</xdr:rowOff>
    </xdr:from>
    <xdr:to>
      <xdr:col>10</xdr:col>
      <xdr:colOff>515938</xdr:colOff>
      <xdr:row>35</xdr:row>
      <xdr:rowOff>133350</xdr:rowOff>
    </xdr:to>
    <xdr:cxnSp macro="">
      <xdr:nvCxnSpPr>
        <xdr:cNvPr id="72" name="Egyenes összekötő 71">
          <a:extLst>
            <a:ext uri="{FF2B5EF4-FFF2-40B4-BE49-F238E27FC236}">
              <a16:creationId xmlns:a16="http://schemas.microsoft.com/office/drawing/2014/main" id="{117F974B-DC69-44FF-AA86-2E2950EE83FC}"/>
            </a:ext>
          </a:extLst>
        </xdr:cNvPr>
        <xdr:cNvCxnSpPr/>
      </xdr:nvCxnSpPr>
      <xdr:spPr>
        <a:xfrm rot="5400000">
          <a:off x="4091781" y="9700419"/>
          <a:ext cx="50387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208756</xdr:colOff>
      <xdr:row>6</xdr:row>
      <xdr:rowOff>86519</xdr:rowOff>
    </xdr:from>
    <xdr:to>
      <xdr:col>3</xdr:col>
      <xdr:colOff>210344</xdr:colOff>
      <xdr:row>12</xdr:row>
      <xdr:rowOff>143669</xdr:rowOff>
    </xdr:to>
    <xdr:cxnSp macro="">
      <xdr:nvCxnSpPr>
        <xdr:cNvPr id="73" name="Egyenes összekötő 72">
          <a:extLst>
            <a:ext uri="{FF2B5EF4-FFF2-40B4-BE49-F238E27FC236}">
              <a16:creationId xmlns:a16="http://schemas.microsoft.com/office/drawing/2014/main" id="{4C700423-C92C-4F2A-9645-87950C6D7D39}"/>
            </a:ext>
          </a:extLst>
        </xdr:cNvPr>
        <xdr:cNvCxnSpPr/>
      </xdr:nvCxnSpPr>
      <xdr:spPr>
        <a:xfrm rot="5400000">
          <a:off x="1524000" y="7991475"/>
          <a:ext cx="10287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608806</xdr:colOff>
      <xdr:row>3</xdr:row>
      <xdr:rowOff>38894</xdr:rowOff>
    </xdr:from>
    <xdr:to>
      <xdr:col>1</xdr:col>
      <xdr:colOff>794</xdr:colOff>
      <xdr:row>9</xdr:row>
      <xdr:rowOff>96044</xdr:rowOff>
    </xdr:to>
    <xdr:cxnSp macro="">
      <xdr:nvCxnSpPr>
        <xdr:cNvPr id="74" name="Egyenes összekötő 73">
          <a:extLst>
            <a:ext uri="{FF2B5EF4-FFF2-40B4-BE49-F238E27FC236}">
              <a16:creationId xmlns:a16="http://schemas.microsoft.com/office/drawing/2014/main" id="{17D6CA30-B98E-46C5-899A-C244AC1D5441}"/>
            </a:ext>
          </a:extLst>
        </xdr:cNvPr>
        <xdr:cNvCxnSpPr/>
      </xdr:nvCxnSpPr>
      <xdr:spPr>
        <a:xfrm rot="5400000">
          <a:off x="95250" y="7458075"/>
          <a:ext cx="10287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237331</xdr:colOff>
      <xdr:row>6</xdr:row>
      <xdr:rowOff>105569</xdr:rowOff>
    </xdr:from>
    <xdr:to>
      <xdr:col>8</xdr:col>
      <xdr:colOff>238919</xdr:colOff>
      <xdr:row>13</xdr:row>
      <xdr:rowOff>794</xdr:rowOff>
    </xdr:to>
    <xdr:cxnSp macro="">
      <xdr:nvCxnSpPr>
        <xdr:cNvPr id="75" name="Egyenes összekötő 74">
          <a:extLst>
            <a:ext uri="{FF2B5EF4-FFF2-40B4-BE49-F238E27FC236}">
              <a16:creationId xmlns:a16="http://schemas.microsoft.com/office/drawing/2014/main" id="{BF8F2E28-69E9-4AF1-837E-E92ED1174A1F}"/>
            </a:ext>
          </a:extLst>
        </xdr:cNvPr>
        <xdr:cNvCxnSpPr/>
      </xdr:nvCxnSpPr>
      <xdr:spPr>
        <a:xfrm rot="5400000">
          <a:off x="4600575" y="8010525"/>
          <a:ext cx="10287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495300</xdr:colOff>
      <xdr:row>11</xdr:row>
      <xdr:rowOff>38100</xdr:rowOff>
    </xdr:from>
    <xdr:to>
      <xdr:col>10</xdr:col>
      <xdr:colOff>541019</xdr:colOff>
      <xdr:row>14</xdr:row>
      <xdr:rowOff>104775</xdr:rowOff>
    </xdr:to>
    <xdr:sp macro="" textlink="">
      <xdr:nvSpPr>
        <xdr:cNvPr id="76" name="Téglalap 75">
          <a:extLst>
            <a:ext uri="{FF2B5EF4-FFF2-40B4-BE49-F238E27FC236}">
              <a16:creationId xmlns:a16="http://schemas.microsoft.com/office/drawing/2014/main" id="{EBEC1B2C-AD49-4850-865A-66E4D61D591D}"/>
            </a:ext>
          </a:extLst>
        </xdr:cNvPr>
        <xdr:cNvSpPr/>
      </xdr:nvSpPr>
      <xdr:spPr>
        <a:xfrm>
          <a:off x="6591300" y="8239125"/>
          <a:ext cx="45719"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9</xdr:col>
      <xdr:colOff>523875</xdr:colOff>
      <xdr:row>25</xdr:row>
      <xdr:rowOff>28575</xdr:rowOff>
    </xdr:from>
    <xdr:to>
      <xdr:col>10</xdr:col>
      <xdr:colOff>514350</xdr:colOff>
      <xdr:row>28</xdr:row>
      <xdr:rowOff>95250</xdr:rowOff>
    </xdr:to>
    <xdr:sp macro="" textlink="">
      <xdr:nvSpPr>
        <xdr:cNvPr id="77" name="Keret 76">
          <a:extLst>
            <a:ext uri="{FF2B5EF4-FFF2-40B4-BE49-F238E27FC236}">
              <a16:creationId xmlns:a16="http://schemas.microsoft.com/office/drawing/2014/main" id="{D9E65587-C1B3-4932-BE1C-EB3D5A796EEC}"/>
            </a:ext>
          </a:extLst>
        </xdr:cNvPr>
        <xdr:cNvSpPr/>
      </xdr:nvSpPr>
      <xdr:spPr>
        <a:xfrm>
          <a:off x="6010275" y="10496550"/>
          <a:ext cx="600075" cy="552450"/>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solidFill>
              <a:schemeClr val="tx1"/>
            </a:solidFill>
          </a:endParaRPr>
        </a:p>
      </xdr:txBody>
    </xdr:sp>
    <xdr:clientData/>
  </xdr:twoCellAnchor>
  <xdr:twoCellAnchor>
    <xdr:from>
      <xdr:col>10</xdr:col>
      <xdr:colOff>142875</xdr:colOff>
      <xdr:row>30</xdr:row>
      <xdr:rowOff>0</xdr:rowOff>
    </xdr:from>
    <xdr:to>
      <xdr:col>10</xdr:col>
      <xdr:colOff>514350</xdr:colOff>
      <xdr:row>31</xdr:row>
      <xdr:rowOff>142875</xdr:rowOff>
    </xdr:to>
    <xdr:sp macro="" textlink="">
      <xdr:nvSpPr>
        <xdr:cNvPr id="78" name="Lekerekített téglalap 29">
          <a:extLst>
            <a:ext uri="{FF2B5EF4-FFF2-40B4-BE49-F238E27FC236}">
              <a16:creationId xmlns:a16="http://schemas.microsoft.com/office/drawing/2014/main" id="{BB3AABEB-64AD-43EE-8F13-02E323CEC992}"/>
            </a:ext>
          </a:extLst>
        </xdr:cNvPr>
        <xdr:cNvSpPr/>
      </xdr:nvSpPr>
      <xdr:spPr>
        <a:xfrm>
          <a:off x="6238875" y="11277600"/>
          <a:ext cx="37147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3</xdr:col>
      <xdr:colOff>19050</xdr:colOff>
      <xdr:row>10</xdr:row>
      <xdr:rowOff>9526</xdr:rowOff>
    </xdr:from>
    <xdr:to>
      <xdr:col>8</xdr:col>
      <xdr:colOff>400050</xdr:colOff>
      <xdr:row>10</xdr:row>
      <xdr:rowOff>152400</xdr:rowOff>
    </xdr:to>
    <xdr:sp macro="" textlink="">
      <xdr:nvSpPr>
        <xdr:cNvPr id="79" name="Téglalap 78">
          <a:extLst>
            <a:ext uri="{FF2B5EF4-FFF2-40B4-BE49-F238E27FC236}">
              <a16:creationId xmlns:a16="http://schemas.microsoft.com/office/drawing/2014/main" id="{920A9BEA-CAE8-4CDA-AF39-24BCCC1EC0F6}"/>
            </a:ext>
          </a:extLst>
        </xdr:cNvPr>
        <xdr:cNvSpPr/>
      </xdr:nvSpPr>
      <xdr:spPr>
        <a:xfrm>
          <a:off x="1847850" y="8048626"/>
          <a:ext cx="3429000" cy="142874"/>
        </a:xfrm>
        <a:prstGeom prst="rect">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hu-H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3</xdr:col>
      <xdr:colOff>19050</xdr:colOff>
      <xdr:row>10</xdr:row>
      <xdr:rowOff>152401</xdr:rowOff>
    </xdr:from>
    <xdr:to>
      <xdr:col>3</xdr:col>
      <xdr:colOff>142875</xdr:colOff>
      <xdr:row>24</xdr:row>
      <xdr:rowOff>114301</xdr:rowOff>
    </xdr:to>
    <xdr:sp macro="" textlink="">
      <xdr:nvSpPr>
        <xdr:cNvPr id="80" name="Téglalap 79">
          <a:extLst>
            <a:ext uri="{FF2B5EF4-FFF2-40B4-BE49-F238E27FC236}">
              <a16:creationId xmlns:a16="http://schemas.microsoft.com/office/drawing/2014/main" id="{5B9AEF09-315F-4B7B-A010-BFCE7157160C}"/>
            </a:ext>
          </a:extLst>
        </xdr:cNvPr>
        <xdr:cNvSpPr/>
      </xdr:nvSpPr>
      <xdr:spPr>
        <a:xfrm>
          <a:off x="1847850" y="8191501"/>
          <a:ext cx="123825" cy="2228850"/>
        </a:xfrm>
        <a:prstGeom prst="rect">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hu-HU" sz="1100"/>
        </a:p>
      </xdr:txBody>
    </xdr:sp>
    <xdr:clientData/>
  </xdr:twoCellAnchor>
  <xdr:twoCellAnchor>
    <xdr:from>
      <xdr:col>8</xdr:col>
      <xdr:colOff>295275</xdr:colOff>
      <xdr:row>10</xdr:row>
      <xdr:rowOff>142875</xdr:rowOff>
    </xdr:from>
    <xdr:to>
      <xdr:col>8</xdr:col>
      <xdr:colOff>419100</xdr:colOff>
      <xdr:row>30</xdr:row>
      <xdr:rowOff>142875</xdr:rowOff>
    </xdr:to>
    <xdr:sp macro="" textlink="">
      <xdr:nvSpPr>
        <xdr:cNvPr id="81" name="Téglalap 80">
          <a:extLst>
            <a:ext uri="{FF2B5EF4-FFF2-40B4-BE49-F238E27FC236}">
              <a16:creationId xmlns:a16="http://schemas.microsoft.com/office/drawing/2014/main" id="{CEDB4978-7D68-49FF-A1C6-148B668C5761}"/>
            </a:ext>
          </a:extLst>
        </xdr:cNvPr>
        <xdr:cNvSpPr/>
      </xdr:nvSpPr>
      <xdr:spPr>
        <a:xfrm>
          <a:off x="5172075" y="8181975"/>
          <a:ext cx="123825" cy="3238500"/>
        </a:xfrm>
        <a:prstGeom prst="rect">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hu-HU" sz="1100"/>
        </a:p>
      </xdr:txBody>
    </xdr:sp>
    <xdr:clientData/>
  </xdr:twoCellAnchor>
  <xdr:twoCellAnchor>
    <xdr:from>
      <xdr:col>4</xdr:col>
      <xdr:colOff>390525</xdr:colOff>
      <xdr:row>10</xdr:row>
      <xdr:rowOff>38100</xdr:rowOff>
    </xdr:from>
    <xdr:to>
      <xdr:col>4</xdr:col>
      <xdr:colOff>514351</xdr:colOff>
      <xdr:row>11</xdr:row>
      <xdr:rowOff>66675</xdr:rowOff>
    </xdr:to>
    <xdr:sp macro="" textlink="">
      <xdr:nvSpPr>
        <xdr:cNvPr id="82" name="Felfelé nyíl feliratnak 33">
          <a:extLst>
            <a:ext uri="{FF2B5EF4-FFF2-40B4-BE49-F238E27FC236}">
              <a16:creationId xmlns:a16="http://schemas.microsoft.com/office/drawing/2014/main" id="{C4D1C025-0245-4767-A743-62823D8B110E}"/>
            </a:ext>
          </a:extLst>
        </xdr:cNvPr>
        <xdr:cNvSpPr/>
      </xdr:nvSpPr>
      <xdr:spPr>
        <a:xfrm>
          <a:off x="2828925" y="8077200"/>
          <a:ext cx="123826" cy="190500"/>
        </a:xfrm>
        <a:prstGeom prst="upArrowCallout">
          <a:avLst>
            <a:gd name="adj1" fmla="val 0"/>
            <a:gd name="adj2" fmla="val 44999"/>
            <a:gd name="adj3" fmla="val 25000"/>
            <a:gd name="adj4" fmla="val 6497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3</xdr:col>
      <xdr:colOff>66675</xdr:colOff>
      <xdr:row>20</xdr:row>
      <xdr:rowOff>19050</xdr:rowOff>
    </xdr:from>
    <xdr:to>
      <xdr:col>3</xdr:col>
      <xdr:colOff>200025</xdr:colOff>
      <xdr:row>21</xdr:row>
      <xdr:rowOff>0</xdr:rowOff>
    </xdr:to>
    <xdr:sp macro="" textlink="">
      <xdr:nvSpPr>
        <xdr:cNvPr id="83" name="Balra nyíl feliratnak 34">
          <a:extLst>
            <a:ext uri="{FF2B5EF4-FFF2-40B4-BE49-F238E27FC236}">
              <a16:creationId xmlns:a16="http://schemas.microsoft.com/office/drawing/2014/main" id="{DEB9C4DA-E431-43C8-BB16-A477A9502C82}"/>
            </a:ext>
          </a:extLst>
        </xdr:cNvPr>
        <xdr:cNvSpPr/>
      </xdr:nvSpPr>
      <xdr:spPr>
        <a:xfrm>
          <a:off x="1895475" y="9677400"/>
          <a:ext cx="133350" cy="142875"/>
        </a:xfrm>
        <a:prstGeom prst="leftArrowCallout">
          <a:avLst>
            <a:gd name="adj1" fmla="val 25000"/>
            <a:gd name="adj2" fmla="val 25000"/>
            <a:gd name="adj3" fmla="val 25000"/>
            <a:gd name="adj4" fmla="val 6497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p>
      </xdr:txBody>
    </xdr:sp>
    <xdr:clientData/>
  </xdr:twoCellAnchor>
  <xdr:twoCellAnchor>
    <xdr:from>
      <xdr:col>10</xdr:col>
      <xdr:colOff>495300</xdr:colOff>
      <xdr:row>5</xdr:row>
      <xdr:rowOff>0</xdr:rowOff>
    </xdr:from>
    <xdr:to>
      <xdr:col>10</xdr:col>
      <xdr:colOff>541019</xdr:colOff>
      <xdr:row>9</xdr:row>
      <xdr:rowOff>95250</xdr:rowOff>
    </xdr:to>
    <xdr:sp macro="" textlink="">
      <xdr:nvSpPr>
        <xdr:cNvPr id="84" name="Keret 83">
          <a:extLst>
            <a:ext uri="{FF2B5EF4-FFF2-40B4-BE49-F238E27FC236}">
              <a16:creationId xmlns:a16="http://schemas.microsoft.com/office/drawing/2014/main" id="{162BA842-C368-4180-A688-5D35B148669A}"/>
            </a:ext>
          </a:extLst>
        </xdr:cNvPr>
        <xdr:cNvSpPr/>
      </xdr:nvSpPr>
      <xdr:spPr>
        <a:xfrm>
          <a:off x="6591300" y="7229475"/>
          <a:ext cx="45719" cy="742950"/>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solidFill>
              <a:schemeClr val="tx1"/>
            </a:solidFill>
          </a:endParaRPr>
        </a:p>
      </xdr:txBody>
    </xdr:sp>
    <xdr:clientData/>
  </xdr:twoCellAnchor>
  <xdr:twoCellAnchor>
    <xdr:from>
      <xdr:col>3</xdr:col>
      <xdr:colOff>0</xdr:colOff>
      <xdr:row>36</xdr:row>
      <xdr:rowOff>133350</xdr:rowOff>
    </xdr:from>
    <xdr:to>
      <xdr:col>3</xdr:col>
      <xdr:colOff>3</xdr:colOff>
      <xdr:row>41</xdr:row>
      <xdr:rowOff>57152</xdr:rowOff>
    </xdr:to>
    <xdr:cxnSp macro="">
      <xdr:nvCxnSpPr>
        <xdr:cNvPr id="85" name="Egyenes összekötő 84">
          <a:extLst>
            <a:ext uri="{FF2B5EF4-FFF2-40B4-BE49-F238E27FC236}">
              <a16:creationId xmlns:a16="http://schemas.microsoft.com/office/drawing/2014/main" id="{31EAC9D1-B0C9-48CC-BA95-CD33220CFBEF}"/>
            </a:ext>
          </a:extLst>
        </xdr:cNvPr>
        <xdr:cNvCxnSpPr/>
      </xdr:nvCxnSpPr>
      <xdr:spPr>
        <a:xfrm rot="16200000" flipH="1">
          <a:off x="1462088" y="12749212"/>
          <a:ext cx="733427" cy="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37</xdr:row>
      <xdr:rowOff>0</xdr:rowOff>
    </xdr:from>
    <xdr:to>
      <xdr:col>8</xdr:col>
      <xdr:colOff>476253</xdr:colOff>
      <xdr:row>41</xdr:row>
      <xdr:rowOff>85727</xdr:rowOff>
    </xdr:to>
    <xdr:cxnSp macro="">
      <xdr:nvCxnSpPr>
        <xdr:cNvPr id="86" name="Egyenes összekötő 85">
          <a:extLst>
            <a:ext uri="{FF2B5EF4-FFF2-40B4-BE49-F238E27FC236}">
              <a16:creationId xmlns:a16="http://schemas.microsoft.com/office/drawing/2014/main" id="{14720374-1546-42B5-B144-3790F37DFC2D}"/>
            </a:ext>
          </a:extLst>
        </xdr:cNvPr>
        <xdr:cNvCxnSpPr/>
      </xdr:nvCxnSpPr>
      <xdr:spPr>
        <a:xfrm rot="16200000" flipH="1">
          <a:off x="4986338" y="12777787"/>
          <a:ext cx="733427" cy="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10</xdr:row>
      <xdr:rowOff>9525</xdr:rowOff>
    </xdr:from>
    <xdr:to>
      <xdr:col>3</xdr:col>
      <xdr:colOff>200025</xdr:colOff>
      <xdr:row>11</xdr:row>
      <xdr:rowOff>19050</xdr:rowOff>
    </xdr:to>
    <xdr:sp macro="" textlink="">
      <xdr:nvSpPr>
        <xdr:cNvPr id="87" name="Keret 86">
          <a:extLst>
            <a:ext uri="{FF2B5EF4-FFF2-40B4-BE49-F238E27FC236}">
              <a16:creationId xmlns:a16="http://schemas.microsoft.com/office/drawing/2014/main" id="{56EEC219-5315-4AB8-A68D-7F1BB2CD00FA}"/>
            </a:ext>
          </a:extLst>
        </xdr:cNvPr>
        <xdr:cNvSpPr/>
      </xdr:nvSpPr>
      <xdr:spPr>
        <a:xfrm>
          <a:off x="1866900" y="8048625"/>
          <a:ext cx="161925" cy="171450"/>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solidFill>
              <a:schemeClr val="tx1"/>
            </a:solidFill>
          </a:endParaRPr>
        </a:p>
      </xdr:txBody>
    </xdr:sp>
    <xdr:clientData/>
  </xdr:twoCellAnchor>
  <xdr:twoCellAnchor>
    <xdr:from>
      <xdr:col>1</xdr:col>
      <xdr:colOff>9525</xdr:colOff>
      <xdr:row>20</xdr:row>
      <xdr:rowOff>0</xdr:rowOff>
    </xdr:from>
    <xdr:to>
      <xdr:col>2</xdr:col>
      <xdr:colOff>600075</xdr:colOff>
      <xdr:row>20</xdr:row>
      <xdr:rowOff>1588</xdr:rowOff>
    </xdr:to>
    <xdr:cxnSp macro="">
      <xdr:nvCxnSpPr>
        <xdr:cNvPr id="88" name="Egyenes összekötő nyíllal 87">
          <a:extLst>
            <a:ext uri="{FF2B5EF4-FFF2-40B4-BE49-F238E27FC236}">
              <a16:creationId xmlns:a16="http://schemas.microsoft.com/office/drawing/2014/main" id="{2B7173CC-A77D-4426-BEC0-38252ECD155B}"/>
            </a:ext>
          </a:extLst>
        </xdr:cNvPr>
        <xdr:cNvCxnSpPr/>
      </xdr:nvCxnSpPr>
      <xdr:spPr>
        <a:xfrm>
          <a:off x="619125" y="9658350"/>
          <a:ext cx="1200150" cy="1588"/>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22</xdr:row>
      <xdr:rowOff>0</xdr:rowOff>
    </xdr:from>
    <xdr:to>
      <xdr:col>3</xdr:col>
      <xdr:colOff>152400</xdr:colOff>
      <xdr:row>22</xdr:row>
      <xdr:rowOff>9525</xdr:rowOff>
    </xdr:to>
    <xdr:cxnSp macro="">
      <xdr:nvCxnSpPr>
        <xdr:cNvPr id="89" name="Egyenes összekötő nyíllal 88">
          <a:extLst>
            <a:ext uri="{FF2B5EF4-FFF2-40B4-BE49-F238E27FC236}">
              <a16:creationId xmlns:a16="http://schemas.microsoft.com/office/drawing/2014/main" id="{C943AA72-E091-4DF5-B5DC-3EA2E3A749C9}"/>
            </a:ext>
          </a:extLst>
        </xdr:cNvPr>
        <xdr:cNvCxnSpPr/>
      </xdr:nvCxnSpPr>
      <xdr:spPr>
        <a:xfrm>
          <a:off x="628650" y="9982200"/>
          <a:ext cx="1352550"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600076</xdr:colOff>
      <xdr:row>5</xdr:row>
      <xdr:rowOff>38103</xdr:rowOff>
    </xdr:from>
    <xdr:to>
      <xdr:col>2</xdr:col>
      <xdr:colOff>600079</xdr:colOff>
      <xdr:row>10</xdr:row>
      <xdr:rowOff>80963</xdr:rowOff>
    </xdr:to>
    <xdr:cxnSp macro="">
      <xdr:nvCxnSpPr>
        <xdr:cNvPr id="90" name="Egyenes összekötő nyíllal 89">
          <a:extLst>
            <a:ext uri="{FF2B5EF4-FFF2-40B4-BE49-F238E27FC236}">
              <a16:creationId xmlns:a16="http://schemas.microsoft.com/office/drawing/2014/main" id="{95221568-9291-4628-98BD-2729F17AB307}"/>
            </a:ext>
          </a:extLst>
        </xdr:cNvPr>
        <xdr:cNvCxnSpPr/>
      </xdr:nvCxnSpPr>
      <xdr:spPr>
        <a:xfrm rot="5400000">
          <a:off x="1393035" y="7693819"/>
          <a:ext cx="852485" cy="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419100</xdr:colOff>
      <xdr:row>5</xdr:row>
      <xdr:rowOff>38100</xdr:rowOff>
    </xdr:from>
    <xdr:to>
      <xdr:col>8</xdr:col>
      <xdr:colOff>419103</xdr:colOff>
      <xdr:row>10</xdr:row>
      <xdr:rowOff>80960</xdr:rowOff>
    </xdr:to>
    <xdr:cxnSp macro="">
      <xdr:nvCxnSpPr>
        <xdr:cNvPr id="91" name="Egyenes összekötő nyíllal 90">
          <a:extLst>
            <a:ext uri="{FF2B5EF4-FFF2-40B4-BE49-F238E27FC236}">
              <a16:creationId xmlns:a16="http://schemas.microsoft.com/office/drawing/2014/main" id="{66D19A93-AC06-4C99-9EC6-8B37863658F4}"/>
            </a:ext>
          </a:extLst>
        </xdr:cNvPr>
        <xdr:cNvCxnSpPr/>
      </xdr:nvCxnSpPr>
      <xdr:spPr>
        <a:xfrm rot="5400000">
          <a:off x="4869659" y="7693816"/>
          <a:ext cx="852485" cy="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6</xdr:row>
      <xdr:rowOff>9525</xdr:rowOff>
    </xdr:from>
    <xdr:to>
      <xdr:col>8</xdr:col>
      <xdr:colOff>438150</xdr:colOff>
      <xdr:row>6</xdr:row>
      <xdr:rowOff>19050</xdr:rowOff>
    </xdr:to>
    <xdr:cxnSp macro="">
      <xdr:nvCxnSpPr>
        <xdr:cNvPr id="92" name="Egyenes összekötő nyíllal 91">
          <a:extLst>
            <a:ext uri="{FF2B5EF4-FFF2-40B4-BE49-F238E27FC236}">
              <a16:creationId xmlns:a16="http://schemas.microsoft.com/office/drawing/2014/main" id="{E35B996E-18AC-4B98-B690-5B998D3B76AA}"/>
            </a:ext>
          </a:extLst>
        </xdr:cNvPr>
        <xdr:cNvCxnSpPr/>
      </xdr:nvCxnSpPr>
      <xdr:spPr>
        <a:xfrm flipV="1">
          <a:off x="1819275" y="7400925"/>
          <a:ext cx="349567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7</xdr:row>
      <xdr:rowOff>9525</xdr:rowOff>
    </xdr:from>
    <xdr:to>
      <xdr:col>8</xdr:col>
      <xdr:colOff>238125</xdr:colOff>
      <xdr:row>7</xdr:row>
      <xdr:rowOff>19050</xdr:rowOff>
    </xdr:to>
    <xdr:cxnSp macro="">
      <xdr:nvCxnSpPr>
        <xdr:cNvPr id="93" name="Egyenes összekötő nyíllal 92">
          <a:extLst>
            <a:ext uri="{FF2B5EF4-FFF2-40B4-BE49-F238E27FC236}">
              <a16:creationId xmlns:a16="http://schemas.microsoft.com/office/drawing/2014/main" id="{69C243E5-FE80-4E9A-94CA-914F23873E53}"/>
            </a:ext>
          </a:extLst>
        </xdr:cNvPr>
        <xdr:cNvCxnSpPr/>
      </xdr:nvCxnSpPr>
      <xdr:spPr>
        <a:xfrm>
          <a:off x="2047875" y="7562850"/>
          <a:ext cx="3067050"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238125</xdr:colOff>
      <xdr:row>33</xdr:row>
      <xdr:rowOff>0</xdr:rowOff>
    </xdr:from>
    <xdr:to>
      <xdr:col>10</xdr:col>
      <xdr:colOff>533400</xdr:colOff>
      <xdr:row>33</xdr:row>
      <xdr:rowOff>9525</xdr:rowOff>
    </xdr:to>
    <xdr:cxnSp macro="">
      <xdr:nvCxnSpPr>
        <xdr:cNvPr id="94" name="Egyenes összekötő nyíllal 93">
          <a:extLst>
            <a:ext uri="{FF2B5EF4-FFF2-40B4-BE49-F238E27FC236}">
              <a16:creationId xmlns:a16="http://schemas.microsoft.com/office/drawing/2014/main" id="{C81C5E3E-2957-41D7-AF00-46A0DE2B8C0A}"/>
            </a:ext>
          </a:extLst>
        </xdr:cNvPr>
        <xdr:cNvCxnSpPr/>
      </xdr:nvCxnSpPr>
      <xdr:spPr>
        <a:xfrm>
          <a:off x="5114925" y="11763375"/>
          <a:ext cx="151447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26</xdr:row>
      <xdr:rowOff>0</xdr:rowOff>
    </xdr:from>
    <xdr:to>
      <xdr:col>9</xdr:col>
      <xdr:colOff>476250</xdr:colOff>
      <xdr:row>26</xdr:row>
      <xdr:rowOff>9525</xdr:rowOff>
    </xdr:to>
    <xdr:cxnSp macro="">
      <xdr:nvCxnSpPr>
        <xdr:cNvPr id="95" name="Egyenes összekötő nyíllal 94">
          <a:extLst>
            <a:ext uri="{FF2B5EF4-FFF2-40B4-BE49-F238E27FC236}">
              <a16:creationId xmlns:a16="http://schemas.microsoft.com/office/drawing/2014/main" id="{5BDEDC55-029B-4C49-9A79-583FD02B77C1}"/>
            </a:ext>
          </a:extLst>
        </xdr:cNvPr>
        <xdr:cNvCxnSpPr/>
      </xdr:nvCxnSpPr>
      <xdr:spPr>
        <a:xfrm flipV="1">
          <a:off x="5133975" y="10629900"/>
          <a:ext cx="82867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40</xdr:row>
      <xdr:rowOff>9525</xdr:rowOff>
    </xdr:from>
    <xdr:to>
      <xdr:col>8</xdr:col>
      <xdr:colOff>476250</xdr:colOff>
      <xdr:row>40</xdr:row>
      <xdr:rowOff>19050</xdr:rowOff>
    </xdr:to>
    <xdr:cxnSp macro="">
      <xdr:nvCxnSpPr>
        <xdr:cNvPr id="96" name="Egyenes összekötő nyíllal 95">
          <a:extLst>
            <a:ext uri="{FF2B5EF4-FFF2-40B4-BE49-F238E27FC236}">
              <a16:creationId xmlns:a16="http://schemas.microsoft.com/office/drawing/2014/main" id="{AF6BF13E-9153-49DD-9722-98427A2B20D0}"/>
            </a:ext>
          </a:extLst>
        </xdr:cNvPr>
        <xdr:cNvCxnSpPr/>
      </xdr:nvCxnSpPr>
      <xdr:spPr>
        <a:xfrm flipV="1">
          <a:off x="1828800" y="12906375"/>
          <a:ext cx="3524250"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247651</xdr:colOff>
      <xdr:row>10</xdr:row>
      <xdr:rowOff>19049</xdr:rowOff>
    </xdr:from>
    <xdr:to>
      <xdr:col>8</xdr:col>
      <xdr:colOff>419101</xdr:colOff>
      <xdr:row>10</xdr:row>
      <xdr:rowOff>161924</xdr:rowOff>
    </xdr:to>
    <xdr:sp macro="" textlink="">
      <xdr:nvSpPr>
        <xdr:cNvPr id="97" name="Keret 96">
          <a:extLst>
            <a:ext uri="{FF2B5EF4-FFF2-40B4-BE49-F238E27FC236}">
              <a16:creationId xmlns:a16="http://schemas.microsoft.com/office/drawing/2014/main" id="{B4FEC19E-F951-4E5E-8C5D-0D17762699B4}"/>
            </a:ext>
          </a:extLst>
        </xdr:cNvPr>
        <xdr:cNvSpPr/>
      </xdr:nvSpPr>
      <xdr:spPr>
        <a:xfrm>
          <a:off x="5124451" y="8058149"/>
          <a:ext cx="171450" cy="142875"/>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hu-HU" sz="1100">
            <a:solidFill>
              <a:schemeClr val="tx1"/>
            </a:solidFill>
          </a:endParaRPr>
        </a:p>
      </xdr:txBody>
    </xdr:sp>
    <xdr:clientData/>
  </xdr:twoCellAnchor>
  <xdr:twoCellAnchor>
    <xdr:from>
      <xdr:col>7</xdr:col>
      <xdr:colOff>38103</xdr:colOff>
      <xdr:row>5</xdr:row>
      <xdr:rowOff>0</xdr:rowOff>
    </xdr:from>
    <xdr:to>
      <xdr:col>7</xdr:col>
      <xdr:colOff>47626</xdr:colOff>
      <xdr:row>10</xdr:row>
      <xdr:rowOff>38098</xdr:rowOff>
    </xdr:to>
    <xdr:cxnSp macro="">
      <xdr:nvCxnSpPr>
        <xdr:cNvPr id="98" name="Egyenes összekötő nyíllal 97">
          <a:extLst>
            <a:ext uri="{FF2B5EF4-FFF2-40B4-BE49-F238E27FC236}">
              <a16:creationId xmlns:a16="http://schemas.microsoft.com/office/drawing/2014/main" id="{E1AB7260-AAD4-4381-A210-FD387AB38BB3}"/>
            </a:ext>
          </a:extLst>
        </xdr:cNvPr>
        <xdr:cNvCxnSpPr/>
      </xdr:nvCxnSpPr>
      <xdr:spPr>
        <a:xfrm rot="5400000">
          <a:off x="3886203" y="7648575"/>
          <a:ext cx="847723" cy="95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28576</xdr:colOff>
      <xdr:row>9</xdr:row>
      <xdr:rowOff>142875</xdr:rowOff>
    </xdr:from>
    <xdr:to>
      <xdr:col>9</xdr:col>
      <xdr:colOff>28581</xdr:colOff>
      <xdr:row>31</xdr:row>
      <xdr:rowOff>0</xdr:rowOff>
    </xdr:to>
    <xdr:cxnSp macro="">
      <xdr:nvCxnSpPr>
        <xdr:cNvPr id="99" name="Egyenes összekötő nyíllal 98">
          <a:extLst>
            <a:ext uri="{FF2B5EF4-FFF2-40B4-BE49-F238E27FC236}">
              <a16:creationId xmlns:a16="http://schemas.microsoft.com/office/drawing/2014/main" id="{5F1A806F-A05B-412D-832A-26BE8ED25C4C}"/>
            </a:ext>
          </a:extLst>
        </xdr:cNvPr>
        <xdr:cNvCxnSpPr/>
      </xdr:nvCxnSpPr>
      <xdr:spPr>
        <a:xfrm rot="5400000">
          <a:off x="3805241" y="9729785"/>
          <a:ext cx="3419475" cy="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561975</xdr:colOff>
      <xdr:row>10</xdr:row>
      <xdr:rowOff>9530</xdr:rowOff>
    </xdr:from>
    <xdr:to>
      <xdr:col>2</xdr:col>
      <xdr:colOff>561976</xdr:colOff>
      <xdr:row>24</xdr:row>
      <xdr:rowOff>152404</xdr:rowOff>
    </xdr:to>
    <xdr:cxnSp macro="">
      <xdr:nvCxnSpPr>
        <xdr:cNvPr id="100" name="Egyenes összekötő nyíllal 99">
          <a:extLst>
            <a:ext uri="{FF2B5EF4-FFF2-40B4-BE49-F238E27FC236}">
              <a16:creationId xmlns:a16="http://schemas.microsoft.com/office/drawing/2014/main" id="{F8799C04-EFBA-47F9-A684-A129C7EDC35A}"/>
            </a:ext>
          </a:extLst>
        </xdr:cNvPr>
        <xdr:cNvCxnSpPr/>
      </xdr:nvCxnSpPr>
      <xdr:spPr>
        <a:xfrm rot="5400000">
          <a:off x="576264" y="9253541"/>
          <a:ext cx="2409824" cy="1"/>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542925</xdr:colOff>
      <xdr:row>4</xdr:row>
      <xdr:rowOff>152401</xdr:rowOff>
    </xdr:from>
    <xdr:to>
      <xdr:col>3</xdr:col>
      <xdr:colOff>552450</xdr:colOff>
      <xdr:row>11</xdr:row>
      <xdr:rowOff>66676</xdr:rowOff>
    </xdr:to>
    <xdr:cxnSp macro="">
      <xdr:nvCxnSpPr>
        <xdr:cNvPr id="101" name="Egyenes összekötő nyíllal 100">
          <a:extLst>
            <a:ext uri="{FF2B5EF4-FFF2-40B4-BE49-F238E27FC236}">
              <a16:creationId xmlns:a16="http://schemas.microsoft.com/office/drawing/2014/main" id="{41515502-2E26-4B61-B1F0-005922908BA0}"/>
            </a:ext>
          </a:extLst>
        </xdr:cNvPr>
        <xdr:cNvCxnSpPr/>
      </xdr:nvCxnSpPr>
      <xdr:spPr>
        <a:xfrm rot="5400000">
          <a:off x="1852613" y="7739063"/>
          <a:ext cx="1047750"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33</xdr:row>
      <xdr:rowOff>9525</xdr:rowOff>
    </xdr:from>
    <xdr:to>
      <xdr:col>3</xdr:col>
      <xdr:colOff>209550</xdr:colOff>
      <xdr:row>33</xdr:row>
      <xdr:rowOff>9527</xdr:rowOff>
    </xdr:to>
    <xdr:cxnSp macro="">
      <xdr:nvCxnSpPr>
        <xdr:cNvPr id="102" name="Egyenes összekötő nyíllal 101">
          <a:extLst>
            <a:ext uri="{FF2B5EF4-FFF2-40B4-BE49-F238E27FC236}">
              <a16:creationId xmlns:a16="http://schemas.microsoft.com/office/drawing/2014/main" id="{513158B5-6B31-46AA-B60E-8B069498ABDB}"/>
            </a:ext>
          </a:extLst>
        </xdr:cNvPr>
        <xdr:cNvCxnSpPr/>
      </xdr:nvCxnSpPr>
      <xdr:spPr>
        <a:xfrm flipV="1">
          <a:off x="619125" y="11772900"/>
          <a:ext cx="1419225"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570706</xdr:colOff>
      <xdr:row>3</xdr:row>
      <xdr:rowOff>19844</xdr:rowOff>
    </xdr:from>
    <xdr:to>
      <xdr:col>10</xdr:col>
      <xdr:colOff>572294</xdr:colOff>
      <xdr:row>6</xdr:row>
      <xdr:rowOff>86519</xdr:rowOff>
    </xdr:to>
    <xdr:cxnSp macro="">
      <xdr:nvCxnSpPr>
        <xdr:cNvPr id="103" name="Egyenes összekötő 102">
          <a:extLst>
            <a:ext uri="{FF2B5EF4-FFF2-40B4-BE49-F238E27FC236}">
              <a16:creationId xmlns:a16="http://schemas.microsoft.com/office/drawing/2014/main" id="{01674418-A0E0-4D04-9B0A-588811EF9C44}"/>
            </a:ext>
          </a:extLst>
        </xdr:cNvPr>
        <xdr:cNvCxnSpPr/>
      </xdr:nvCxnSpPr>
      <xdr:spPr>
        <a:xfrm rot="5400000">
          <a:off x="6391275" y="7200900"/>
          <a:ext cx="55245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832625</xdr:colOff>
      <xdr:row>16</xdr:row>
      <xdr:rowOff>171450</xdr:rowOff>
    </xdr:from>
    <xdr:to>
      <xdr:col>3</xdr:col>
      <xdr:colOff>602733</xdr:colOff>
      <xdr:row>30</xdr:row>
      <xdr:rowOff>94141</xdr:rowOff>
    </xdr:to>
    <xdr:pic>
      <xdr:nvPicPr>
        <xdr:cNvPr id="2" name="Kép 1">
          <a:extLst>
            <a:ext uri="{FF2B5EF4-FFF2-40B4-BE49-F238E27FC236}">
              <a16:creationId xmlns:a16="http://schemas.microsoft.com/office/drawing/2014/main" id="{515AD08B-AB69-4BC8-A6D6-711736CF255B}"/>
            </a:ext>
          </a:extLst>
        </xdr:cNvPr>
        <xdr:cNvPicPr>
          <a:picLocks noChangeAspect="1"/>
        </xdr:cNvPicPr>
      </xdr:nvPicPr>
      <xdr:blipFill>
        <a:blip xmlns:r="http://schemas.openxmlformats.org/officeDocument/2006/relationships" r:embed="rId1"/>
        <a:stretch>
          <a:fillRect/>
        </a:stretch>
      </xdr:blipFill>
      <xdr:spPr>
        <a:xfrm>
          <a:off x="832625" y="3371850"/>
          <a:ext cx="3799183" cy="2913541"/>
        </a:xfrm>
        <a:prstGeom prst="rect">
          <a:avLst/>
        </a:prstGeom>
      </xdr:spPr>
    </xdr:pic>
    <xdr:clientData/>
  </xdr:twoCellAnchor>
  <xdr:twoCellAnchor>
    <xdr:from>
      <xdr:col>0</xdr:col>
      <xdr:colOff>314325</xdr:colOff>
      <xdr:row>42</xdr:row>
      <xdr:rowOff>0</xdr:rowOff>
    </xdr:from>
    <xdr:to>
      <xdr:col>0</xdr:col>
      <xdr:colOff>1285875</xdr:colOff>
      <xdr:row>42</xdr:row>
      <xdr:rowOff>0</xdr:rowOff>
    </xdr:to>
    <xdr:cxnSp macro="">
      <xdr:nvCxnSpPr>
        <xdr:cNvPr id="4" name="Egyenes összekötő 3">
          <a:extLst>
            <a:ext uri="{FF2B5EF4-FFF2-40B4-BE49-F238E27FC236}">
              <a16:creationId xmlns:a16="http://schemas.microsoft.com/office/drawing/2014/main" id="{6DDFCED4-AE56-4DF6-BA80-C21B25A2339B}"/>
            </a:ext>
          </a:extLst>
        </xdr:cNvPr>
        <xdr:cNvCxnSpPr/>
      </xdr:nvCxnSpPr>
      <xdr:spPr>
        <a:xfrm>
          <a:off x="314325" y="8582025"/>
          <a:ext cx="971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285750</xdr:colOff>
      <xdr:row>44</xdr:row>
      <xdr:rowOff>9525</xdr:rowOff>
    </xdr:from>
    <xdr:to>
      <xdr:col>2</xdr:col>
      <xdr:colOff>838200</xdr:colOff>
      <xdr:row>44</xdr:row>
      <xdr:rowOff>9525</xdr:rowOff>
    </xdr:to>
    <xdr:cxnSp macro="">
      <xdr:nvCxnSpPr>
        <xdr:cNvPr id="5" name="Egyenes összekötő 4">
          <a:extLst>
            <a:ext uri="{FF2B5EF4-FFF2-40B4-BE49-F238E27FC236}">
              <a16:creationId xmlns:a16="http://schemas.microsoft.com/office/drawing/2014/main" id="{394C2C5A-DE36-4342-8F5E-288A564A7558}"/>
            </a:ext>
          </a:extLst>
        </xdr:cNvPr>
        <xdr:cNvCxnSpPr/>
      </xdr:nvCxnSpPr>
      <xdr:spPr>
        <a:xfrm>
          <a:off x="2162175" y="8991600"/>
          <a:ext cx="1581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5F1E1-63A9-4943-9CF4-07A497C92583}">
  <dimension ref="A1:N42"/>
  <sheetViews>
    <sheetView workbookViewId="0"/>
  </sheetViews>
  <sheetFormatPr defaultRowHeight="15" x14ac:dyDescent="0.25"/>
  <sheetData>
    <row r="1" spans="1:14" x14ac:dyDescent="0.25">
      <c r="A1" s="84" t="s">
        <v>589</v>
      </c>
    </row>
    <row r="2" spans="1:14" x14ac:dyDescent="0.25">
      <c r="L2" s="72"/>
      <c r="M2" s="72"/>
    </row>
    <row r="3" spans="1:14" x14ac:dyDescent="0.25">
      <c r="A3" s="73" t="s">
        <v>552</v>
      </c>
      <c r="L3" s="72"/>
      <c r="M3" s="72"/>
    </row>
    <row r="4" spans="1:14" x14ac:dyDescent="0.25">
      <c r="F4" t="s">
        <v>553</v>
      </c>
      <c r="I4" s="74"/>
      <c r="M4" s="75" t="s">
        <v>554</v>
      </c>
      <c r="N4" s="74"/>
    </row>
    <row r="5" spans="1:14" x14ac:dyDescent="0.25">
      <c r="I5" s="74"/>
      <c r="M5" s="72" t="s">
        <v>555</v>
      </c>
    </row>
    <row r="6" spans="1:14" x14ac:dyDescent="0.25">
      <c r="A6" t="s">
        <v>553</v>
      </c>
      <c r="D6" s="76" t="s">
        <v>556</v>
      </c>
      <c r="F6" t="s">
        <v>557</v>
      </c>
      <c r="H6" s="77" t="s">
        <v>558</v>
      </c>
      <c r="I6" s="74"/>
      <c r="M6" s="72" t="s">
        <v>559</v>
      </c>
    </row>
    <row r="7" spans="1:14" x14ac:dyDescent="0.25">
      <c r="C7" t="s">
        <v>560</v>
      </c>
      <c r="I7" s="74"/>
      <c r="J7" t="s">
        <v>561</v>
      </c>
      <c r="K7" t="s">
        <v>562</v>
      </c>
      <c r="M7" s="72" t="s">
        <v>563</v>
      </c>
    </row>
    <row r="8" spans="1:14" x14ac:dyDescent="0.25">
      <c r="F8" t="s">
        <v>564</v>
      </c>
      <c r="I8" s="74"/>
      <c r="K8" t="s">
        <v>565</v>
      </c>
      <c r="M8" s="72" t="s">
        <v>566</v>
      </c>
    </row>
    <row r="9" spans="1:14" x14ac:dyDescent="0.25">
      <c r="G9" s="77" t="s">
        <v>567</v>
      </c>
      <c r="J9" s="74"/>
      <c r="M9" s="72"/>
    </row>
    <row r="10" spans="1:14" x14ac:dyDescent="0.25">
      <c r="D10" t="s">
        <v>568</v>
      </c>
      <c r="G10" t="s">
        <v>569</v>
      </c>
      <c r="J10" s="78"/>
      <c r="M10" s="72"/>
    </row>
    <row r="11" spans="1:14" x14ac:dyDescent="0.25">
      <c r="C11" t="s">
        <v>570</v>
      </c>
      <c r="J11" s="74" t="s">
        <v>571</v>
      </c>
      <c r="L11" t="s">
        <v>556</v>
      </c>
      <c r="M11" s="72"/>
    </row>
    <row r="12" spans="1:14" x14ac:dyDescent="0.25">
      <c r="J12" s="74"/>
      <c r="M12" s="72"/>
    </row>
    <row r="13" spans="1:14" x14ac:dyDescent="0.25">
      <c r="J13" s="74"/>
      <c r="L13" t="s">
        <v>572</v>
      </c>
      <c r="M13" s="72"/>
    </row>
    <row r="14" spans="1:14" x14ac:dyDescent="0.25">
      <c r="C14" s="20"/>
      <c r="J14" s="20"/>
      <c r="M14" s="72"/>
    </row>
    <row r="15" spans="1:14" x14ac:dyDescent="0.25">
      <c r="B15" t="s">
        <v>573</v>
      </c>
      <c r="J15" s="20"/>
      <c r="M15" s="72"/>
    </row>
    <row r="16" spans="1:14" x14ac:dyDescent="0.25">
      <c r="C16" s="79"/>
      <c r="J16" s="20"/>
      <c r="M16" s="72"/>
    </row>
    <row r="17" spans="2:13" x14ac:dyDescent="0.25">
      <c r="C17" s="77" t="s">
        <v>574</v>
      </c>
      <c r="J17" s="20"/>
      <c r="L17" t="s">
        <v>575</v>
      </c>
      <c r="M17" s="72"/>
    </row>
    <row r="18" spans="2:13" x14ac:dyDescent="0.25">
      <c r="J18" s="20"/>
      <c r="L18" t="s">
        <v>576</v>
      </c>
      <c r="M18" s="72"/>
    </row>
    <row r="19" spans="2:13" x14ac:dyDescent="0.25">
      <c r="J19" s="20"/>
      <c r="L19" t="s">
        <v>577</v>
      </c>
      <c r="M19" s="72"/>
    </row>
    <row r="20" spans="2:13" x14ac:dyDescent="0.25">
      <c r="C20" s="20" t="s">
        <v>578</v>
      </c>
      <c r="J20" s="20"/>
      <c r="M20" s="72"/>
    </row>
    <row r="21" spans="2:13" x14ac:dyDescent="0.25">
      <c r="J21" s="20" t="s">
        <v>579</v>
      </c>
      <c r="M21" s="72"/>
    </row>
    <row r="22" spans="2:13" x14ac:dyDescent="0.25">
      <c r="J22" s="20"/>
      <c r="M22" s="72"/>
    </row>
    <row r="23" spans="2:13" x14ac:dyDescent="0.25">
      <c r="C23" s="77" t="s">
        <v>560</v>
      </c>
      <c r="J23" s="20"/>
      <c r="M23" s="72"/>
    </row>
    <row r="24" spans="2:13" x14ac:dyDescent="0.25">
      <c r="J24" s="20"/>
      <c r="M24" s="72"/>
    </row>
    <row r="25" spans="2:13" x14ac:dyDescent="0.25">
      <c r="J25" s="20"/>
      <c r="K25" s="80">
        <v>800</v>
      </c>
      <c r="M25" s="72"/>
    </row>
    <row r="26" spans="2:13" x14ac:dyDescent="0.25">
      <c r="B26" t="s">
        <v>580</v>
      </c>
      <c r="I26" s="81"/>
      <c r="J26" s="20"/>
      <c r="M26" s="72"/>
    </row>
    <row r="27" spans="2:13" x14ac:dyDescent="0.25">
      <c r="B27" t="s">
        <v>581</v>
      </c>
      <c r="C27" s="20"/>
      <c r="J27" s="82"/>
      <c r="L27" t="s">
        <v>582</v>
      </c>
      <c r="M27" s="72"/>
    </row>
    <row r="28" spans="2:13" x14ac:dyDescent="0.25">
      <c r="B28" t="s">
        <v>583</v>
      </c>
      <c r="J28" s="82">
        <v>800</v>
      </c>
      <c r="M28" s="72"/>
    </row>
    <row r="29" spans="2:13" x14ac:dyDescent="0.25">
      <c r="J29" s="20"/>
      <c r="M29" s="72"/>
    </row>
    <row r="30" spans="2:13" x14ac:dyDescent="0.25">
      <c r="J30" s="20"/>
      <c r="K30" s="82" t="s">
        <v>569</v>
      </c>
      <c r="M30" s="72"/>
    </row>
    <row r="31" spans="2:13" x14ac:dyDescent="0.25">
      <c r="J31" s="20"/>
      <c r="L31" t="s">
        <v>584</v>
      </c>
      <c r="M31" s="72"/>
    </row>
    <row r="32" spans="2:13" x14ac:dyDescent="0.25">
      <c r="J32" s="20"/>
      <c r="M32" s="72"/>
    </row>
    <row r="33" spans="3:13" x14ac:dyDescent="0.25">
      <c r="J33" s="74"/>
      <c r="M33" s="72"/>
    </row>
    <row r="34" spans="3:13" x14ac:dyDescent="0.25">
      <c r="C34" s="77" t="s">
        <v>585</v>
      </c>
      <c r="G34" s="77"/>
      <c r="J34" s="83" t="s">
        <v>586</v>
      </c>
      <c r="M34" s="72"/>
    </row>
    <row r="35" spans="3:13" x14ac:dyDescent="0.25">
      <c r="J35" s="74"/>
      <c r="M35" s="72"/>
    </row>
    <row r="36" spans="3:13" x14ac:dyDescent="0.25">
      <c r="J36" s="74"/>
      <c r="M36" s="72"/>
    </row>
    <row r="37" spans="3:13" x14ac:dyDescent="0.25">
      <c r="J37" s="74"/>
      <c r="M37" s="72"/>
    </row>
    <row r="38" spans="3:13" x14ac:dyDescent="0.25">
      <c r="F38" s="77" t="s">
        <v>587</v>
      </c>
      <c r="J38" s="74"/>
      <c r="M38" s="72"/>
    </row>
    <row r="39" spans="3:13" x14ac:dyDescent="0.25">
      <c r="I39" s="74"/>
      <c r="M39" s="72"/>
    </row>
    <row r="40" spans="3:13" x14ac:dyDescent="0.25">
      <c r="F40" t="s">
        <v>588</v>
      </c>
      <c r="I40" s="74"/>
      <c r="M40" s="72"/>
    </row>
    <row r="41" spans="3:13" x14ac:dyDescent="0.25">
      <c r="I41" s="74"/>
      <c r="M41" s="72"/>
    </row>
    <row r="42" spans="3:13" x14ac:dyDescent="0.25">
      <c r="I42" s="74"/>
      <c r="M42" s="7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88"/>
  <sheetViews>
    <sheetView workbookViewId="0">
      <selection activeCell="K135" sqref="K135"/>
    </sheetView>
  </sheetViews>
  <sheetFormatPr defaultRowHeight="15" x14ac:dyDescent="0.25"/>
  <cols>
    <col min="1" max="1" width="26.42578125" bestFit="1" customWidth="1"/>
    <col min="3" max="3" width="10.5703125" bestFit="1" customWidth="1"/>
  </cols>
  <sheetData>
    <row r="1" spans="1:6" s="5" customFormat="1" x14ac:dyDescent="0.25">
      <c r="A1" s="5" t="s">
        <v>8</v>
      </c>
      <c r="B1" s="5" t="s">
        <v>5</v>
      </c>
    </row>
    <row r="2" spans="1:6" x14ac:dyDescent="0.25">
      <c r="A2" t="s">
        <v>6</v>
      </c>
    </row>
    <row r="3" spans="1:6" x14ac:dyDescent="0.25">
      <c r="A3" s="1"/>
      <c r="B3" s="1"/>
      <c r="C3" s="1">
        <v>3.85</v>
      </c>
      <c r="D3" s="1">
        <v>8</v>
      </c>
      <c r="E3" s="1">
        <f>C3*D3</f>
        <v>30.8</v>
      </c>
      <c r="F3" t="s">
        <v>0</v>
      </c>
    </row>
    <row r="4" spans="1:6" x14ac:dyDescent="0.25">
      <c r="A4" s="1" t="s">
        <v>7</v>
      </c>
      <c r="B4" s="1"/>
      <c r="C4" s="1">
        <v>0.9</v>
      </c>
      <c r="D4" s="1">
        <v>1</v>
      </c>
      <c r="E4" s="1">
        <f>C4*D4</f>
        <v>0.9</v>
      </c>
      <c r="F4" t="s">
        <v>0</v>
      </c>
    </row>
    <row r="5" spans="1:6" x14ac:dyDescent="0.25">
      <c r="A5" s="1"/>
      <c r="B5" s="1"/>
      <c r="C5" s="1"/>
      <c r="D5" s="1"/>
      <c r="E5" s="1"/>
    </row>
    <row r="6" spans="1:6" s="5" customFormat="1" x14ac:dyDescent="0.25">
      <c r="A6" s="8" t="s">
        <v>9</v>
      </c>
      <c r="B6" s="8" t="s">
        <v>10</v>
      </c>
      <c r="C6" s="8"/>
      <c r="D6" s="8"/>
      <c r="E6" s="8"/>
    </row>
    <row r="7" spans="1:6" x14ac:dyDescent="0.25">
      <c r="A7" s="1" t="s">
        <v>11</v>
      </c>
      <c r="B7" s="1"/>
      <c r="C7" s="1"/>
      <c r="D7" s="1"/>
      <c r="E7" s="1"/>
    </row>
    <row r="8" spans="1:6" x14ac:dyDescent="0.25">
      <c r="A8" s="1"/>
      <c r="B8" s="1"/>
      <c r="C8" s="1"/>
      <c r="D8" s="1"/>
      <c r="E8" s="1"/>
    </row>
    <row r="9" spans="1:6" s="5" customFormat="1" x14ac:dyDescent="0.25">
      <c r="A9" s="8" t="s">
        <v>12</v>
      </c>
      <c r="B9" s="8" t="s">
        <v>13</v>
      </c>
      <c r="C9" s="8"/>
      <c r="D9" s="8"/>
      <c r="E9" s="8"/>
    </row>
    <row r="10" spans="1:6" x14ac:dyDescent="0.25">
      <c r="A10" s="1"/>
      <c r="B10" s="1"/>
      <c r="C10" s="1"/>
      <c r="D10" s="1"/>
      <c r="E10" s="1"/>
    </row>
    <row r="11" spans="1:6" x14ac:dyDescent="0.25">
      <c r="A11" s="1" t="s">
        <v>17</v>
      </c>
      <c r="B11" s="1">
        <v>4</v>
      </c>
      <c r="C11" s="1" t="s">
        <v>2</v>
      </c>
      <c r="D11" s="1"/>
      <c r="E11" s="1"/>
    </row>
    <row r="12" spans="1:6" x14ac:dyDescent="0.25">
      <c r="A12" s="1"/>
      <c r="B12" s="1"/>
      <c r="C12" s="1"/>
      <c r="D12" s="1"/>
      <c r="E12" s="1"/>
    </row>
    <row r="13" spans="1:6" x14ac:dyDescent="0.25">
      <c r="A13" s="1" t="s">
        <v>14</v>
      </c>
      <c r="B13" s="1">
        <v>3</v>
      </c>
      <c r="C13" s="1" t="s">
        <v>2</v>
      </c>
      <c r="D13" s="1"/>
      <c r="E13" s="1"/>
    </row>
    <row r="14" spans="1:6" x14ac:dyDescent="0.25">
      <c r="A14" s="1" t="s">
        <v>16</v>
      </c>
      <c r="B14" s="1">
        <v>3</v>
      </c>
      <c r="C14" s="1" t="s">
        <v>2</v>
      </c>
      <c r="D14" s="1"/>
      <c r="E14" s="1"/>
    </row>
    <row r="15" spans="1:6" x14ac:dyDescent="0.25">
      <c r="A15" s="1"/>
      <c r="B15" s="1"/>
      <c r="C15" s="1"/>
      <c r="D15" s="1"/>
      <c r="E15" s="1"/>
    </row>
    <row r="16" spans="1:6" s="5" customFormat="1" x14ac:dyDescent="0.25">
      <c r="A16" s="8" t="s">
        <v>33</v>
      </c>
      <c r="B16" s="8" t="s">
        <v>34</v>
      </c>
      <c r="C16" s="8"/>
      <c r="D16" s="8"/>
      <c r="E16" s="8"/>
    </row>
    <row r="17" spans="1:7" s="5" customFormat="1" x14ac:dyDescent="0.25">
      <c r="A17" s="8"/>
      <c r="B17" s="8"/>
      <c r="C17" s="8"/>
      <c r="D17" s="8"/>
      <c r="E17" s="8"/>
    </row>
    <row r="18" spans="1:7" s="10" customFormat="1" x14ac:dyDescent="0.25">
      <c r="A18" s="9" t="s">
        <v>35</v>
      </c>
      <c r="B18" s="9"/>
      <c r="C18" s="9"/>
      <c r="D18" s="9"/>
      <c r="E18" s="9"/>
    </row>
    <row r="19" spans="1:7" s="10" customFormat="1" x14ac:dyDescent="0.25">
      <c r="A19" s="9"/>
      <c r="B19" s="9">
        <v>3</v>
      </c>
      <c r="C19" s="9">
        <v>0.3</v>
      </c>
      <c r="D19" s="9"/>
      <c r="E19" s="9">
        <f>B19*C19</f>
        <v>0.89999999999999991</v>
      </c>
    </row>
    <row r="20" spans="1:7" s="10" customFormat="1" x14ac:dyDescent="0.25">
      <c r="A20" s="9"/>
      <c r="B20" s="9">
        <f>4.62+1.12+1.65</f>
        <v>7.3900000000000006</v>
      </c>
      <c r="C20" s="9">
        <v>0.13</v>
      </c>
      <c r="D20" s="9"/>
      <c r="E20" s="9">
        <f>B20*C20</f>
        <v>0.96070000000000011</v>
      </c>
    </row>
    <row r="21" spans="1:7" s="10" customFormat="1" x14ac:dyDescent="0.25">
      <c r="A21" s="9"/>
      <c r="B21" s="9"/>
      <c r="C21" s="9"/>
      <c r="D21" s="9"/>
      <c r="E21" s="9">
        <f>SUM(E19:E20)</f>
        <v>1.8607</v>
      </c>
      <c r="F21" t="s">
        <v>0</v>
      </c>
    </row>
    <row r="22" spans="1:7" s="10" customFormat="1" x14ac:dyDescent="0.25">
      <c r="A22" s="1" t="s">
        <v>36</v>
      </c>
      <c r="B22" s="9"/>
      <c r="C22" s="9"/>
      <c r="D22" s="9"/>
      <c r="E22" s="9"/>
      <c r="F22"/>
    </row>
    <row r="23" spans="1:7" s="10" customFormat="1" x14ac:dyDescent="0.25">
      <c r="A23" s="9"/>
      <c r="B23" s="9">
        <v>0.14000000000000001</v>
      </c>
      <c r="C23" s="9">
        <v>0.14000000000000001</v>
      </c>
      <c r="D23" s="9">
        <v>3.3</v>
      </c>
      <c r="E23" s="9">
        <f>B23*C23*D23</f>
        <v>6.4680000000000001E-2</v>
      </c>
      <c r="F23" t="s">
        <v>22</v>
      </c>
    </row>
    <row r="24" spans="1:7" x14ac:dyDescent="0.25">
      <c r="A24" s="1"/>
      <c r="B24" s="1"/>
      <c r="C24" s="1"/>
      <c r="D24" s="1"/>
      <c r="E24" s="1"/>
    </row>
    <row r="25" spans="1:7" s="5" customFormat="1" x14ac:dyDescent="0.25">
      <c r="A25" s="8" t="s">
        <v>18</v>
      </c>
      <c r="B25" s="8" t="s">
        <v>19</v>
      </c>
      <c r="C25" s="8"/>
      <c r="D25" s="8"/>
      <c r="E25" s="8"/>
    </row>
    <row r="26" spans="1:7" x14ac:dyDescent="0.25">
      <c r="A26" s="1" t="s">
        <v>20</v>
      </c>
      <c r="B26" s="1">
        <f>1.12+2+1+0.5</f>
        <v>4.62</v>
      </c>
      <c r="C26" s="1">
        <v>0.13</v>
      </c>
      <c r="D26" s="1">
        <v>3</v>
      </c>
      <c r="E26" s="1">
        <f>B26*C26*D26</f>
        <v>1.8018000000000001</v>
      </c>
    </row>
    <row r="27" spans="1:7" x14ac:dyDescent="0.25">
      <c r="A27" s="1"/>
      <c r="B27" s="1">
        <v>1.1000000000000001</v>
      </c>
      <c r="C27" s="1">
        <v>0.13</v>
      </c>
      <c r="D27" s="1">
        <v>2.2999999999999998</v>
      </c>
      <c r="E27" s="1">
        <f t="shared" ref="E27:E29" si="0">B27*C27*D27</f>
        <v>0.32890000000000003</v>
      </c>
    </row>
    <row r="28" spans="1:7" x14ac:dyDescent="0.25">
      <c r="A28" s="1"/>
      <c r="B28" s="1">
        <v>0.95</v>
      </c>
      <c r="C28" s="1">
        <v>0.13</v>
      </c>
      <c r="D28" s="1">
        <v>2.2999999999999998</v>
      </c>
      <c r="E28" s="1">
        <f t="shared" si="0"/>
        <v>0.28404999999999997</v>
      </c>
    </row>
    <row r="29" spans="1:7" x14ac:dyDescent="0.25">
      <c r="A29" s="1"/>
      <c r="B29" s="1">
        <v>0.8</v>
      </c>
      <c r="C29" s="1">
        <v>0.13</v>
      </c>
      <c r="D29" s="1">
        <v>0.8</v>
      </c>
      <c r="E29" s="1">
        <f t="shared" si="0"/>
        <v>8.320000000000001E-2</v>
      </c>
    </row>
    <row r="30" spans="1:7" x14ac:dyDescent="0.25">
      <c r="A30" s="1"/>
      <c r="B30" s="1"/>
      <c r="C30" s="1"/>
      <c r="D30" s="1"/>
      <c r="E30" s="1">
        <f>SUM(E26:E29)</f>
        <v>2.4979500000000003</v>
      </c>
      <c r="F30" t="s">
        <v>22</v>
      </c>
      <c r="G30">
        <f>E30/C26</f>
        <v>19.215000000000003</v>
      </c>
    </row>
    <row r="31" spans="1:7" x14ac:dyDescent="0.25">
      <c r="A31" s="1"/>
      <c r="B31" s="1"/>
      <c r="C31" s="1"/>
      <c r="D31" s="1"/>
      <c r="E31" s="1"/>
    </row>
    <row r="32" spans="1:7" x14ac:dyDescent="0.25">
      <c r="A32" s="1" t="s">
        <v>21</v>
      </c>
      <c r="B32" s="1">
        <v>4</v>
      </c>
      <c r="C32" s="1">
        <v>3.1</v>
      </c>
      <c r="D32" s="1">
        <v>0.3</v>
      </c>
      <c r="E32" s="1">
        <f>B32*C32*D32</f>
        <v>3.7199999999999998</v>
      </c>
    </row>
    <row r="33" spans="1:7" x14ac:dyDescent="0.25">
      <c r="A33" s="1"/>
      <c r="B33" s="1">
        <v>0.9</v>
      </c>
      <c r="C33" s="1">
        <v>2.1</v>
      </c>
      <c r="D33" s="1">
        <v>0.3</v>
      </c>
      <c r="E33" s="1">
        <f>B33*C33*D33*-1</f>
        <v>-0.56700000000000006</v>
      </c>
    </row>
    <row r="34" spans="1:7" x14ac:dyDescent="0.25">
      <c r="A34" s="1"/>
      <c r="B34" s="1">
        <v>0.6</v>
      </c>
      <c r="C34" s="1">
        <v>0.6</v>
      </c>
      <c r="D34" s="1">
        <v>0.43</v>
      </c>
      <c r="E34" s="1">
        <f>B34*C34*D34*-1</f>
        <v>-0.15479999999999999</v>
      </c>
    </row>
    <row r="35" spans="1:7" x14ac:dyDescent="0.25">
      <c r="B35">
        <f>1.4*2</f>
        <v>2.8</v>
      </c>
      <c r="C35" s="1">
        <v>0.75</v>
      </c>
      <c r="D35" s="1">
        <v>0.43</v>
      </c>
      <c r="E35" s="1">
        <f>B35*C35*D35</f>
        <v>0.9029999999999998</v>
      </c>
    </row>
    <row r="36" spans="1:7" x14ac:dyDescent="0.25">
      <c r="B36">
        <v>1.1000000000000001</v>
      </c>
      <c r="C36" s="1">
        <v>2.7</v>
      </c>
      <c r="D36" s="1">
        <v>0.43</v>
      </c>
      <c r="E36" s="1">
        <f>B36*C36*D36</f>
        <v>1.2771000000000003</v>
      </c>
    </row>
    <row r="37" spans="1:7" x14ac:dyDescent="0.25">
      <c r="C37" s="1"/>
      <c r="D37" s="1"/>
      <c r="E37" s="1">
        <f>SUM(E32:E36)</f>
        <v>5.1783000000000001</v>
      </c>
      <c r="F37" t="s">
        <v>22</v>
      </c>
    </row>
    <row r="38" spans="1:7" x14ac:dyDescent="0.25">
      <c r="C38" s="1"/>
      <c r="D38" s="1"/>
      <c r="E38" s="1"/>
    </row>
    <row r="39" spans="1:7" x14ac:dyDescent="0.25">
      <c r="A39" s="1" t="s">
        <v>25</v>
      </c>
      <c r="B39" s="1">
        <v>0.25</v>
      </c>
      <c r="C39" s="1">
        <v>2.83</v>
      </c>
      <c r="D39" s="1">
        <v>0.38</v>
      </c>
      <c r="E39" s="1">
        <f>B39*C39*D39</f>
        <v>0.26885000000000003</v>
      </c>
      <c r="F39" t="s">
        <v>22</v>
      </c>
    </row>
    <row r="40" spans="1:7" x14ac:dyDescent="0.25">
      <c r="A40" s="1"/>
      <c r="B40" s="1"/>
      <c r="C40" s="1"/>
      <c r="D40" s="1"/>
      <c r="E40" s="1"/>
    </row>
    <row r="41" spans="1:7" x14ac:dyDescent="0.25">
      <c r="A41" s="1"/>
      <c r="B41" s="1"/>
      <c r="C41" s="1"/>
      <c r="D41" s="1"/>
      <c r="E41" s="1"/>
    </row>
    <row r="42" spans="1:7" x14ac:dyDescent="0.25">
      <c r="A42" s="1" t="s">
        <v>23</v>
      </c>
      <c r="B42" s="1">
        <v>0.9</v>
      </c>
      <c r="C42" s="1">
        <v>0.75</v>
      </c>
      <c r="D42" s="1">
        <v>0.38</v>
      </c>
      <c r="E42" s="1">
        <f>B42*C42*D42</f>
        <v>0.25650000000000001</v>
      </c>
    </row>
    <row r="43" spans="1:7" x14ac:dyDescent="0.25">
      <c r="A43" s="1"/>
      <c r="B43" s="1">
        <f>2*0.4</f>
        <v>0.8</v>
      </c>
      <c r="C43" s="1">
        <v>0.75</v>
      </c>
      <c r="D43" s="1">
        <v>0.38</v>
      </c>
      <c r="E43" s="1">
        <f>B43*C43*D43</f>
        <v>0.22800000000000004</v>
      </c>
    </row>
    <row r="44" spans="1:7" x14ac:dyDescent="0.25">
      <c r="C44" s="1"/>
      <c r="D44" s="1"/>
      <c r="E44" s="1">
        <f>SUM(E42:E43)</f>
        <v>0.48450000000000004</v>
      </c>
      <c r="F44" t="s">
        <v>22</v>
      </c>
      <c r="G44">
        <f>E44/0.38</f>
        <v>1.2750000000000001</v>
      </c>
    </row>
    <row r="45" spans="1:7" x14ac:dyDescent="0.25">
      <c r="C45" s="1"/>
      <c r="D45" s="1"/>
      <c r="E45" s="1"/>
    </row>
    <row r="46" spans="1:7" x14ac:dyDescent="0.25">
      <c r="A46" t="s">
        <v>24</v>
      </c>
      <c r="B46" s="1">
        <v>4.5</v>
      </c>
      <c r="C46" s="1">
        <v>3.1</v>
      </c>
      <c r="D46" s="1"/>
      <c r="E46" s="1">
        <f>B46*C46</f>
        <v>13.950000000000001</v>
      </c>
    </row>
    <row r="47" spans="1:7" x14ac:dyDescent="0.25">
      <c r="B47" s="1">
        <v>2</v>
      </c>
      <c r="C47" s="1">
        <v>3.1</v>
      </c>
      <c r="D47" s="1"/>
      <c r="E47" s="1">
        <f t="shared" ref="E47:E51" si="1">B47*C47</f>
        <v>6.2</v>
      </c>
    </row>
    <row r="48" spans="1:7" x14ac:dyDescent="0.25">
      <c r="B48" s="1">
        <v>1.1200000000000001</v>
      </c>
      <c r="C48" s="1">
        <v>3.1</v>
      </c>
      <c r="D48" s="1"/>
      <c r="E48" s="1">
        <f t="shared" si="1"/>
        <v>3.4720000000000004</v>
      </c>
    </row>
    <row r="49" spans="1:6" x14ac:dyDescent="0.25">
      <c r="B49" s="1">
        <v>4.37</v>
      </c>
      <c r="C49" s="1">
        <v>3.1</v>
      </c>
      <c r="D49" s="1"/>
      <c r="E49" s="1">
        <f t="shared" si="1"/>
        <v>13.547000000000001</v>
      </c>
    </row>
    <row r="50" spans="1:6" x14ac:dyDescent="0.25">
      <c r="B50" s="1">
        <v>2.2999999999999998</v>
      </c>
      <c r="C50" s="1">
        <v>3.1</v>
      </c>
      <c r="D50" s="1"/>
      <c r="E50" s="1">
        <f t="shared" si="1"/>
        <v>7.13</v>
      </c>
    </row>
    <row r="51" spans="1:6" x14ac:dyDescent="0.25">
      <c r="B51" s="1">
        <v>0.6</v>
      </c>
      <c r="C51" s="1">
        <v>3.1</v>
      </c>
      <c r="D51" s="1"/>
      <c r="E51" s="1">
        <f t="shared" si="1"/>
        <v>1.8599999999999999</v>
      </c>
    </row>
    <row r="52" spans="1:6" x14ac:dyDescent="0.25">
      <c r="B52" s="1">
        <f>2*0.9</f>
        <v>1.8</v>
      </c>
      <c r="C52" s="1">
        <v>2.1</v>
      </c>
      <c r="D52" s="1"/>
      <c r="E52" s="1">
        <f>B52*C52*-1</f>
        <v>-3.7800000000000002</v>
      </c>
    </row>
    <row r="53" spans="1:6" x14ac:dyDescent="0.25">
      <c r="B53" s="1">
        <f>2*0.75</f>
        <v>1.5</v>
      </c>
      <c r="C53" s="1">
        <v>2.1</v>
      </c>
      <c r="D53" s="1"/>
      <c r="E53" s="1">
        <f>B53*C53*-1</f>
        <v>-3.1500000000000004</v>
      </c>
    </row>
    <row r="54" spans="1:6" x14ac:dyDescent="0.25">
      <c r="B54" s="1">
        <v>0.75</v>
      </c>
      <c r="C54" s="1">
        <v>2.1</v>
      </c>
      <c r="D54" s="1"/>
      <c r="E54" s="1">
        <f>B54*C54</f>
        <v>1.5750000000000002</v>
      </c>
    </row>
    <row r="55" spans="1:6" x14ac:dyDescent="0.25">
      <c r="B55" s="1">
        <f>4*0.9</f>
        <v>3.6</v>
      </c>
      <c r="C55" s="1">
        <v>2.1</v>
      </c>
      <c r="D55" s="1"/>
      <c r="E55" s="1">
        <f>B55*C55</f>
        <v>7.5600000000000005</v>
      </c>
    </row>
    <row r="56" spans="1:6" x14ac:dyDescent="0.25">
      <c r="B56" s="1">
        <f>SUM(B46:B51)</f>
        <v>14.889999999999999</v>
      </c>
      <c r="C56" s="1"/>
      <c r="D56" s="1"/>
      <c r="E56" s="1">
        <f>SUM(E46:E55)</f>
        <v>48.364000000000011</v>
      </c>
      <c r="F56" t="s">
        <v>0</v>
      </c>
    </row>
    <row r="57" spans="1:6" x14ac:dyDescent="0.25">
      <c r="B57" s="1"/>
      <c r="C57" s="1"/>
      <c r="D57" s="1"/>
      <c r="E57" s="1"/>
    </row>
    <row r="58" spans="1:6" x14ac:dyDescent="0.25">
      <c r="A58" t="s">
        <v>26</v>
      </c>
      <c r="B58" s="1"/>
      <c r="C58" s="1"/>
      <c r="D58" s="1"/>
      <c r="E58" s="1"/>
    </row>
    <row r="59" spans="1:6" x14ac:dyDescent="0.25">
      <c r="A59" t="s">
        <v>27</v>
      </c>
      <c r="B59" s="1"/>
      <c r="C59" s="1"/>
      <c r="D59" s="1"/>
      <c r="E59" s="1"/>
    </row>
    <row r="60" spans="1:6" x14ac:dyDescent="0.25">
      <c r="B60" s="1"/>
      <c r="C60" s="1"/>
      <c r="D60" s="1"/>
      <c r="E60" s="1"/>
    </row>
    <row r="61" spans="1:6" s="5" customFormat="1" x14ac:dyDescent="0.25">
      <c r="A61" s="5">
        <v>34</v>
      </c>
      <c r="B61" s="8" t="s">
        <v>54</v>
      </c>
      <c r="C61" s="8"/>
      <c r="D61" s="8"/>
      <c r="E61" s="8"/>
    </row>
    <row r="62" spans="1:6" s="10" customFormat="1" x14ac:dyDescent="0.25">
      <c r="A62" s="10" t="s">
        <v>55</v>
      </c>
      <c r="B62" s="9">
        <v>2</v>
      </c>
      <c r="C62" s="9">
        <v>4.3499999999999996</v>
      </c>
      <c r="D62" s="9"/>
      <c r="E62" s="9">
        <f>B62*C62</f>
        <v>8.6999999999999993</v>
      </c>
      <c r="F62" s="10" t="s">
        <v>1</v>
      </c>
    </row>
    <row r="63" spans="1:6" s="10" customFormat="1" x14ac:dyDescent="0.25">
      <c r="B63" s="9">
        <v>2</v>
      </c>
      <c r="C63" s="9">
        <f>C62*23</f>
        <v>100.05</v>
      </c>
      <c r="D63" s="9"/>
      <c r="E63" s="9">
        <f>B63*C63</f>
        <v>200.1</v>
      </c>
      <c r="F63" t="s">
        <v>56</v>
      </c>
    </row>
    <row r="64" spans="1:6" x14ac:dyDescent="0.25">
      <c r="B64" s="1"/>
      <c r="C64" s="1"/>
      <c r="D64" s="1"/>
      <c r="E64" s="1"/>
    </row>
    <row r="65" spans="1:6" s="5" customFormat="1" x14ac:dyDescent="0.25">
      <c r="A65" s="5">
        <v>36</v>
      </c>
      <c r="B65" s="8" t="s">
        <v>28</v>
      </c>
      <c r="C65" s="8"/>
      <c r="D65" s="8"/>
      <c r="E65" s="8"/>
    </row>
    <row r="66" spans="1:6" x14ac:dyDescent="0.25">
      <c r="E66">
        <f>B42*C42*2</f>
        <v>1.35</v>
      </c>
    </row>
    <row r="67" spans="1:6" x14ac:dyDescent="0.25">
      <c r="E67">
        <f>B43*C43*2</f>
        <v>1.2000000000000002</v>
      </c>
    </row>
    <row r="68" spans="1:6" x14ac:dyDescent="0.25">
      <c r="E68">
        <f>E56*2</f>
        <v>96.728000000000023</v>
      </c>
    </row>
    <row r="69" spans="1:6" x14ac:dyDescent="0.25">
      <c r="E69">
        <f>SUM(E66:E68)</f>
        <v>99.27800000000002</v>
      </c>
      <c r="F69" t="s">
        <v>0</v>
      </c>
    </row>
    <row r="71" spans="1:6" s="5" customFormat="1" x14ac:dyDescent="0.25">
      <c r="A71" s="11" t="s">
        <v>37</v>
      </c>
      <c r="B71" s="8" t="s">
        <v>29</v>
      </c>
      <c r="C71" s="8"/>
      <c r="D71" s="8"/>
      <c r="E71" s="8"/>
    </row>
    <row r="72" spans="1:6" s="5" customFormat="1" x14ac:dyDescent="0.25">
      <c r="A72" s="11"/>
      <c r="B72" s="8"/>
      <c r="C72" s="8"/>
      <c r="D72" s="8"/>
      <c r="E72" s="8"/>
    </row>
    <row r="73" spans="1:6" s="10" customFormat="1" x14ac:dyDescent="0.25">
      <c r="A73" s="12" t="s">
        <v>38</v>
      </c>
      <c r="B73" s="9">
        <v>48.42</v>
      </c>
      <c r="C73" s="9"/>
      <c r="D73" s="9"/>
      <c r="E73" s="9"/>
    </row>
    <row r="74" spans="1:6" s="10" customFormat="1" x14ac:dyDescent="0.25">
      <c r="A74" s="12"/>
      <c r="B74" s="9">
        <v>6.39</v>
      </c>
      <c r="C74" s="9"/>
      <c r="D74" s="9"/>
      <c r="E74" s="9"/>
    </row>
    <row r="75" spans="1:6" s="10" customFormat="1" x14ac:dyDescent="0.25">
      <c r="A75" s="12"/>
      <c r="B75" s="9">
        <v>4.55</v>
      </c>
      <c r="C75" s="9"/>
      <c r="D75" s="9"/>
      <c r="E75" s="9"/>
    </row>
    <row r="76" spans="1:6" s="10" customFormat="1" x14ac:dyDescent="0.25">
      <c r="A76" s="12"/>
      <c r="B76" s="9">
        <v>4.3</v>
      </c>
      <c r="C76" s="9"/>
      <c r="D76" s="9"/>
      <c r="E76" s="9"/>
    </row>
    <row r="77" spans="1:6" s="5" customFormat="1" x14ac:dyDescent="0.25">
      <c r="A77" s="11"/>
      <c r="B77" s="9">
        <v>4.3</v>
      </c>
      <c r="C77" s="8"/>
      <c r="D77" s="8"/>
      <c r="E77" s="8"/>
    </row>
    <row r="78" spans="1:6" x14ac:dyDescent="0.25">
      <c r="B78" s="9">
        <v>10.199999999999999</v>
      </c>
    </row>
    <row r="79" spans="1:6" x14ac:dyDescent="0.25">
      <c r="B79" s="9">
        <v>3.12</v>
      </c>
    </row>
    <row r="80" spans="1:6" x14ac:dyDescent="0.25">
      <c r="B80" s="8">
        <f>SUM(B73:B79)</f>
        <v>81.28</v>
      </c>
      <c r="C80" t="s">
        <v>0</v>
      </c>
    </row>
    <row r="81" spans="1:9" x14ac:dyDescent="0.25">
      <c r="B81" s="9"/>
    </row>
    <row r="82" spans="1:9" x14ac:dyDescent="0.25">
      <c r="A82" t="s">
        <v>39</v>
      </c>
      <c r="B82" s="9">
        <v>6.62</v>
      </c>
      <c r="C82" t="s">
        <v>0</v>
      </c>
      <c r="E82" s="1">
        <f>B80+B82</f>
        <v>87.9</v>
      </c>
    </row>
    <row r="83" spans="1:9" x14ac:dyDescent="0.25">
      <c r="B83" s="9"/>
    </row>
    <row r="84" spans="1:9" x14ac:dyDescent="0.25">
      <c r="A84" t="s">
        <v>40</v>
      </c>
      <c r="B84" s="9">
        <f>2*4.13+2*1.4+1.8-D82*9-0.9+0.4</f>
        <v>12.36</v>
      </c>
      <c r="I84" s="9">
        <f>2*4.13+2*1.4+1.8-K82*9</f>
        <v>12.86</v>
      </c>
    </row>
    <row r="85" spans="1:9" x14ac:dyDescent="0.25">
      <c r="B85" s="9">
        <f>(4.93+1.4)*2-0.9-2-2.35-0.9+0.35+0.35+0.4+0.4</f>
        <v>8.01</v>
      </c>
      <c r="I85" s="9">
        <f>(4.93+1.4)*2</f>
        <v>12.66</v>
      </c>
    </row>
    <row r="86" spans="1:9" x14ac:dyDescent="0.25">
      <c r="B86" s="9">
        <f>(2.68+1.4)*2-0.9</f>
        <v>7.26</v>
      </c>
      <c r="I86" s="9">
        <f>(2.68+1.4)*2</f>
        <v>8.16</v>
      </c>
    </row>
    <row r="87" spans="1:9" x14ac:dyDescent="0.25">
      <c r="B87" s="9">
        <f>2*(2.68+1.4)-0.9-0.9+0.4+0.7</f>
        <v>7.46</v>
      </c>
      <c r="I87" s="9">
        <f>2*(2.68+1.4)</f>
        <v>8.16</v>
      </c>
    </row>
    <row r="88" spans="1:9" x14ac:dyDescent="0.25">
      <c r="B88" s="9">
        <f>(2.63+1.73)*2-0.9-0.9</f>
        <v>6.9199999999999982</v>
      </c>
      <c r="I88" s="9">
        <f>(2.63+1.73)*2</f>
        <v>8.7199999999999989</v>
      </c>
    </row>
    <row r="89" spans="1:9" x14ac:dyDescent="0.25">
      <c r="B89" s="9">
        <f>(1.24+2.4)*2-0.75</f>
        <v>6.5299999999999994</v>
      </c>
      <c r="I89" s="9">
        <f>(1.24+2.4)*2</f>
        <v>7.2799999999999994</v>
      </c>
    </row>
    <row r="90" spans="1:9" x14ac:dyDescent="0.25">
      <c r="B90" s="9">
        <f>(3.32+3.56)*2-0.75*4-0.9+0.4</f>
        <v>10.26</v>
      </c>
      <c r="I90" s="9">
        <f>(3.32+3.56)*2</f>
        <v>13.76</v>
      </c>
    </row>
    <row r="91" spans="1:9" x14ac:dyDescent="0.25">
      <c r="B91" s="9">
        <f>(3.23+2.34)*2-0.9</f>
        <v>10.24</v>
      </c>
      <c r="I91" s="9">
        <f>(3.23+2.34)*2</f>
        <v>11.14</v>
      </c>
    </row>
    <row r="92" spans="1:9" x14ac:dyDescent="0.25">
      <c r="B92" s="9">
        <f>(3.2+1.12)*2-1.75</f>
        <v>6.8900000000000006</v>
      </c>
      <c r="I92" s="9">
        <f>(3.2+1.12)*2</f>
        <v>8.64</v>
      </c>
    </row>
    <row r="93" spans="1:9" x14ac:dyDescent="0.25">
      <c r="B93" s="9">
        <f>2*4.15-1.9+0.4</f>
        <v>6.8000000000000007</v>
      </c>
      <c r="I93" s="9">
        <f>2*4.15</f>
        <v>8.3000000000000007</v>
      </c>
    </row>
    <row r="94" spans="1:9" x14ac:dyDescent="0.25">
      <c r="B94" s="9">
        <f>B93</f>
        <v>6.8000000000000007</v>
      </c>
      <c r="I94" s="9">
        <f>I93</f>
        <v>8.3000000000000007</v>
      </c>
    </row>
    <row r="95" spans="1:9" x14ac:dyDescent="0.25">
      <c r="B95" s="9">
        <f>(2.34+4.37)*2-1.8</f>
        <v>11.62</v>
      </c>
      <c r="I95" s="9">
        <f>(2.34+4.37)*2</f>
        <v>13.42</v>
      </c>
    </row>
    <row r="96" spans="1:9" x14ac:dyDescent="0.25">
      <c r="B96" s="9">
        <f>(5.23+3.56+3.56+1.13+0.25+0.6+3.8+2.27+2.1+4.28+4.37+1.13-4*0.9-1-0.75-2)</f>
        <v>24.93</v>
      </c>
      <c r="I96" s="9">
        <f>(5.23+3.56+3.56+1.13+0.25+0.6+3.8+2.27+2.1+4.28+4.37+1.13)</f>
        <v>32.28</v>
      </c>
    </row>
    <row r="97" spans="1:9" x14ac:dyDescent="0.25">
      <c r="B97" s="9">
        <f>SUM(B84:B96)</f>
        <v>126.07999999999998</v>
      </c>
      <c r="C97" t="s">
        <v>1</v>
      </c>
      <c r="I97" s="9">
        <f>1.6+2.3+2.3+1</f>
        <v>7.1999999999999993</v>
      </c>
    </row>
    <row r="98" spans="1:9" x14ac:dyDescent="0.25">
      <c r="B98" s="9"/>
      <c r="I98" s="9">
        <f>2.67+2.67+0.6+2.3+2.3</f>
        <v>10.54</v>
      </c>
    </row>
    <row r="99" spans="1:9" x14ac:dyDescent="0.25">
      <c r="A99" t="s">
        <v>41</v>
      </c>
      <c r="B99" s="9">
        <f>1.6+2.3+2.3+1-0.75</f>
        <v>6.4499999999999993</v>
      </c>
      <c r="I99" s="9">
        <f>SUM(I84:I98)</f>
        <v>171.42</v>
      </c>
    </row>
    <row r="100" spans="1:9" x14ac:dyDescent="0.25">
      <c r="B100" s="9">
        <f>2.67+2.67+0.6+2.3+2.3-0.75-1+0.2+0.2</f>
        <v>9.1899999999999977</v>
      </c>
    </row>
    <row r="101" spans="1:9" x14ac:dyDescent="0.25">
      <c r="B101" s="9">
        <f>SUM(B99:B100)</f>
        <v>15.639999999999997</v>
      </c>
      <c r="C101" t="s">
        <v>1</v>
      </c>
    </row>
    <row r="102" spans="1:9" x14ac:dyDescent="0.25">
      <c r="B102" s="9"/>
    </row>
    <row r="103" spans="1:9" x14ac:dyDescent="0.25">
      <c r="A103" t="s">
        <v>42</v>
      </c>
      <c r="B103" s="9">
        <f>B97*2.1</f>
        <v>264.76799999999997</v>
      </c>
    </row>
    <row r="104" spans="1:9" x14ac:dyDescent="0.25">
      <c r="B104" s="9">
        <f>B99*2.1</f>
        <v>13.545</v>
      </c>
    </row>
    <row r="105" spans="1:9" x14ac:dyDescent="0.25">
      <c r="B105" s="9">
        <f>SUM(B103:B104)</f>
        <v>278.31299999999999</v>
      </c>
      <c r="C105" t="s">
        <v>0</v>
      </c>
    </row>
    <row r="106" spans="1:9" x14ac:dyDescent="0.25">
      <c r="B106" s="9"/>
    </row>
    <row r="107" spans="1:9" s="5" customFormat="1" x14ac:dyDescent="0.25">
      <c r="A107" s="5">
        <v>44</v>
      </c>
      <c r="B107" s="5" t="s">
        <v>30</v>
      </c>
    </row>
    <row r="108" spans="1:9" s="10" customFormat="1" x14ac:dyDescent="0.25">
      <c r="A108" s="10" t="s">
        <v>112</v>
      </c>
      <c r="B108" s="10">
        <v>0.9</v>
      </c>
      <c r="C108" s="10">
        <v>2.5499999999999998</v>
      </c>
      <c r="D108" s="10">
        <f>B108*C108</f>
        <v>2.2949999999999999</v>
      </c>
    </row>
    <row r="109" spans="1:9" s="10" customFormat="1" x14ac:dyDescent="0.25">
      <c r="B109" s="10">
        <v>1.5</v>
      </c>
      <c r="C109" s="10">
        <v>1.9</v>
      </c>
      <c r="D109" s="10">
        <f t="shared" ref="D109:D110" si="2">B109*C109</f>
        <v>2.8499999999999996</v>
      </c>
    </row>
    <row r="110" spans="1:9" s="10" customFormat="1" x14ac:dyDescent="0.25">
      <c r="B110" s="10">
        <v>1.5</v>
      </c>
      <c r="C110" s="10">
        <v>1.9</v>
      </c>
      <c r="D110" s="10">
        <f t="shared" si="2"/>
        <v>2.8499999999999996</v>
      </c>
    </row>
    <row r="111" spans="1:9" s="10" customFormat="1" x14ac:dyDescent="0.25">
      <c r="D111" s="10">
        <f>SUM(D108:D110)</f>
        <v>7.9949999999999992</v>
      </c>
      <c r="E111" t="s">
        <v>0</v>
      </c>
    </row>
    <row r="112" spans="1:9" s="5" customFormat="1" x14ac:dyDescent="0.25"/>
    <row r="113" spans="1:5" s="10" customFormat="1" x14ac:dyDescent="0.25">
      <c r="A113" s="10" t="s">
        <v>43</v>
      </c>
      <c r="B113" t="s">
        <v>3</v>
      </c>
      <c r="C113" s="9">
        <f>2.55*0.9</f>
        <v>2.2949999999999999</v>
      </c>
      <c r="D113" t="s">
        <v>0</v>
      </c>
    </row>
    <row r="114" spans="1:5" s="10" customFormat="1" x14ac:dyDescent="0.25">
      <c r="A114" s="10" t="s">
        <v>44</v>
      </c>
      <c r="B114" t="s">
        <v>15</v>
      </c>
      <c r="C114" s="9">
        <f>2*1.05*2.57</f>
        <v>5.3970000000000002</v>
      </c>
      <c r="D114" t="s">
        <v>0</v>
      </c>
    </row>
    <row r="115" spans="1:5" s="10" customFormat="1" x14ac:dyDescent="0.25">
      <c r="A115" t="s">
        <v>45</v>
      </c>
      <c r="B115" t="s">
        <v>4</v>
      </c>
      <c r="C115" s="9">
        <f>2*0.35*1.9</f>
        <v>1.3299999999999998</v>
      </c>
      <c r="D115" t="s">
        <v>0</v>
      </c>
    </row>
    <row r="116" spans="1:5" s="10" customFormat="1" x14ac:dyDescent="0.25">
      <c r="A116" t="s">
        <v>46</v>
      </c>
      <c r="B116" t="s">
        <v>3</v>
      </c>
      <c r="C116" s="9">
        <f>0.9*1.9</f>
        <v>1.71</v>
      </c>
      <c r="D116" t="s">
        <v>0</v>
      </c>
    </row>
    <row r="117" spans="1:5" s="10" customFormat="1" x14ac:dyDescent="0.25">
      <c r="A117" t="s">
        <v>47</v>
      </c>
      <c r="B117" t="s">
        <v>3</v>
      </c>
      <c r="C117" s="9">
        <f>4.2</f>
        <v>4.2</v>
      </c>
      <c r="D117" t="s">
        <v>0</v>
      </c>
    </row>
    <row r="118" spans="1:5" s="10" customFormat="1" x14ac:dyDescent="0.25">
      <c r="A118" t="s">
        <v>48</v>
      </c>
      <c r="B118" t="s">
        <v>3</v>
      </c>
      <c r="C118" s="9">
        <v>1</v>
      </c>
      <c r="D118" t="s">
        <v>0</v>
      </c>
    </row>
    <row r="119" spans="1:5" s="10" customFormat="1" x14ac:dyDescent="0.25">
      <c r="A119" t="s">
        <v>49</v>
      </c>
      <c r="B119" t="s">
        <v>3</v>
      </c>
      <c r="C119" s="9">
        <f>0.6*0.6</f>
        <v>0.36</v>
      </c>
      <c r="D119" t="s">
        <v>0</v>
      </c>
    </row>
    <row r="120" spans="1:5" s="10" customFormat="1" x14ac:dyDescent="0.25">
      <c r="A120" t="s">
        <v>50</v>
      </c>
      <c r="B120" t="s">
        <v>15</v>
      </c>
      <c r="C120" s="9">
        <f>0.75*2.1*3</f>
        <v>4.7250000000000005</v>
      </c>
      <c r="D120" t="s">
        <v>0</v>
      </c>
    </row>
    <row r="121" spans="1:5" s="10" customFormat="1" x14ac:dyDescent="0.25">
      <c r="A121" t="s">
        <v>51</v>
      </c>
      <c r="B121" t="s">
        <v>15</v>
      </c>
      <c r="C121" s="9">
        <f>0.9*3*2.1</f>
        <v>5.6700000000000008</v>
      </c>
      <c r="D121" t="s">
        <v>0</v>
      </c>
    </row>
    <row r="123" spans="1:5" s="5" customFormat="1" x14ac:dyDescent="0.25">
      <c r="A123" s="5">
        <v>47</v>
      </c>
      <c r="B123" s="5" t="s">
        <v>31</v>
      </c>
    </row>
    <row r="124" spans="1:5" s="10" customFormat="1" x14ac:dyDescent="0.25">
      <c r="A124" t="s">
        <v>142</v>
      </c>
      <c r="B124" s="9">
        <f>171.42-B125</f>
        <v>156.53</v>
      </c>
      <c r="C124" s="9">
        <v>1.9</v>
      </c>
      <c r="D124" s="9">
        <f>B124*C124</f>
        <v>297.40699999999998</v>
      </c>
    </row>
    <row r="125" spans="1:5" s="10" customFormat="1" x14ac:dyDescent="0.25">
      <c r="A125" t="s">
        <v>143</v>
      </c>
      <c r="B125" s="9">
        <f>B56</f>
        <v>14.889999999999999</v>
      </c>
      <c r="C125" s="9">
        <v>1.9</v>
      </c>
      <c r="D125" s="9">
        <f>B125*C125</f>
        <v>28.290999999999997</v>
      </c>
    </row>
    <row r="126" spans="1:5" s="10" customFormat="1" x14ac:dyDescent="0.25">
      <c r="A126" s="10" t="s">
        <v>52</v>
      </c>
      <c r="C126" s="9"/>
      <c r="D126" s="9">
        <f>128.72+9.74</f>
        <v>138.46</v>
      </c>
    </row>
    <row r="127" spans="1:5" s="5" customFormat="1" x14ac:dyDescent="0.25">
      <c r="C127" s="8"/>
      <c r="D127" s="9">
        <f>SUM(D124:D126)</f>
        <v>464.15800000000002</v>
      </c>
      <c r="E127" s="10" t="s">
        <v>0</v>
      </c>
    </row>
    <row r="128" spans="1:5" s="5" customFormat="1" x14ac:dyDescent="0.25">
      <c r="D128" s="8">
        <f>D124+D126</f>
        <v>435.86699999999996</v>
      </c>
    </row>
    <row r="129" spans="1:5" s="5" customFormat="1" x14ac:dyDescent="0.25">
      <c r="A129" s="5">
        <v>48</v>
      </c>
      <c r="B129" s="5" t="s">
        <v>32</v>
      </c>
    </row>
    <row r="130" spans="1:5" x14ac:dyDescent="0.25">
      <c r="A130" t="s">
        <v>53</v>
      </c>
      <c r="B130">
        <v>0.9</v>
      </c>
      <c r="C130">
        <v>0.7</v>
      </c>
      <c r="D130">
        <f>B130*C130</f>
        <v>0.63</v>
      </c>
      <c r="E130" t="s">
        <v>0</v>
      </c>
    </row>
    <row r="133" spans="1:5" x14ac:dyDescent="0.25">
      <c r="A133" t="s">
        <v>148</v>
      </c>
      <c r="D133">
        <v>138.46</v>
      </c>
      <c r="E133" t="s">
        <v>0</v>
      </c>
    </row>
    <row r="163" spans="1:6" x14ac:dyDescent="0.25">
      <c r="A163" s="1"/>
      <c r="B163" s="1"/>
      <c r="C163" s="1"/>
      <c r="D163" s="1"/>
    </row>
    <row r="164" spans="1:6" x14ac:dyDescent="0.25">
      <c r="A164" s="1"/>
      <c r="B164" s="1"/>
      <c r="C164" s="1"/>
      <c r="D164" s="1"/>
    </row>
    <row r="165" spans="1:6" x14ac:dyDescent="0.25">
      <c r="A165" s="3"/>
      <c r="B165" s="3"/>
      <c r="C165" s="3"/>
      <c r="D165" s="1"/>
      <c r="E165" s="4"/>
      <c r="F165" s="4"/>
    </row>
    <row r="166" spans="1:6" x14ac:dyDescent="0.25">
      <c r="A166" s="1"/>
      <c r="B166" s="1"/>
      <c r="C166" s="1"/>
      <c r="D166" s="1"/>
      <c r="E166" s="4"/>
      <c r="F166" s="4"/>
    </row>
    <row r="167" spans="1:6" x14ac:dyDescent="0.25">
      <c r="A167" s="1"/>
      <c r="B167" s="1"/>
      <c r="C167" s="1"/>
      <c r="D167" s="1"/>
      <c r="E167" s="4"/>
      <c r="F167" s="4"/>
    </row>
    <row r="168" spans="1:6" x14ac:dyDescent="0.25">
      <c r="A168" s="1"/>
      <c r="B168" s="1"/>
      <c r="C168" s="1"/>
      <c r="D168" s="1"/>
      <c r="E168" s="4"/>
      <c r="F168" s="4"/>
    </row>
    <row r="169" spans="1:6" x14ac:dyDescent="0.25">
      <c r="A169" s="1"/>
      <c r="B169" s="1"/>
      <c r="C169" s="1"/>
      <c r="D169" s="1"/>
      <c r="E169" s="4"/>
      <c r="F169" s="4"/>
    </row>
    <row r="170" spans="1:6" x14ac:dyDescent="0.25">
      <c r="A170" s="1"/>
      <c r="B170" s="1"/>
      <c r="C170" s="1"/>
      <c r="D170" s="1"/>
      <c r="E170" s="4"/>
      <c r="F170" s="4"/>
    </row>
    <row r="171" spans="1:6" x14ac:dyDescent="0.25">
      <c r="A171" s="1"/>
      <c r="B171" s="1"/>
      <c r="C171" s="1"/>
      <c r="D171" s="1"/>
      <c r="E171" s="4"/>
      <c r="F171" s="4"/>
    </row>
    <row r="172" spans="1:6" x14ac:dyDescent="0.25">
      <c r="A172" s="1"/>
      <c r="B172" s="1"/>
      <c r="C172" s="1"/>
      <c r="D172" s="1"/>
      <c r="E172" s="4"/>
      <c r="F172" s="4"/>
    </row>
    <row r="173" spans="1:6" x14ac:dyDescent="0.25">
      <c r="A173" s="1"/>
      <c r="B173" s="1"/>
      <c r="C173" s="1"/>
      <c r="D173" s="1"/>
      <c r="E173" s="4"/>
      <c r="F173" s="4"/>
    </row>
    <row r="174" spans="1:6" x14ac:dyDescent="0.25">
      <c r="A174" s="1"/>
      <c r="B174" s="1"/>
      <c r="C174" s="1"/>
      <c r="D174" s="1"/>
    </row>
    <row r="175" spans="1:6" x14ac:dyDescent="0.25">
      <c r="A175" s="1"/>
      <c r="B175" s="1"/>
      <c r="C175" s="1"/>
      <c r="D175" s="1"/>
    </row>
    <row r="176" spans="1:6" x14ac:dyDescent="0.25">
      <c r="A176" s="1"/>
      <c r="B176" s="1"/>
      <c r="C176" s="1"/>
      <c r="D176" s="1"/>
    </row>
    <row r="180" spans="1:4" x14ac:dyDescent="0.25">
      <c r="A180" s="1"/>
      <c r="B180" s="1"/>
      <c r="C180" s="2"/>
      <c r="D180" s="1"/>
    </row>
    <row r="181" spans="1:4" x14ac:dyDescent="0.25">
      <c r="A181" s="1"/>
      <c r="B181" s="1"/>
      <c r="C181" s="2"/>
      <c r="D181" s="1"/>
    </row>
    <row r="182" spans="1:4" x14ac:dyDescent="0.25">
      <c r="A182" s="1"/>
      <c r="B182" s="1"/>
      <c r="C182" s="2"/>
      <c r="D182" s="1"/>
    </row>
    <row r="183" spans="1:4" x14ac:dyDescent="0.25">
      <c r="A183" s="1"/>
      <c r="B183" s="1"/>
      <c r="C183" s="2"/>
      <c r="D183" s="1"/>
    </row>
    <row r="184" spans="1:4" x14ac:dyDescent="0.25">
      <c r="A184" s="1"/>
      <c r="B184" s="1"/>
      <c r="C184" s="2"/>
      <c r="D184" s="1"/>
    </row>
    <row r="185" spans="1:4" x14ac:dyDescent="0.25">
      <c r="A185" s="1"/>
      <c r="B185" s="1"/>
      <c r="C185" s="2"/>
      <c r="D185" s="1"/>
    </row>
    <row r="186" spans="1:4" x14ac:dyDescent="0.25">
      <c r="A186" s="1"/>
      <c r="B186" s="1"/>
      <c r="C186" s="2"/>
      <c r="D186" s="1"/>
    </row>
    <row r="187" spans="1:4" x14ac:dyDescent="0.25">
      <c r="A187" s="1"/>
      <c r="B187" s="1"/>
      <c r="C187" s="2"/>
      <c r="D187" s="1"/>
    </row>
    <row r="188" spans="1:4" x14ac:dyDescent="0.25">
      <c r="A188" s="1"/>
      <c r="B188" s="1"/>
      <c r="C188" s="1"/>
      <c r="D188"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tabSelected="1" view="pageBreakPreview" zoomScaleNormal="100" zoomScaleSheetLayoutView="100" workbookViewId="0">
      <selection sqref="A1:E1"/>
    </sheetView>
  </sheetViews>
  <sheetFormatPr defaultColWidth="8.85546875" defaultRowHeight="15.75" x14ac:dyDescent="0.25"/>
  <cols>
    <col min="1" max="1" width="28.140625" style="13" customWidth="1"/>
    <col min="2" max="2" width="15.42578125" style="13" customWidth="1"/>
    <col min="3" max="3" width="16.85546875" style="13" customWidth="1"/>
    <col min="4" max="4" width="15.28515625" style="13" customWidth="1"/>
    <col min="5" max="16384" width="8.85546875" style="13"/>
  </cols>
  <sheetData>
    <row r="1" spans="1:5" x14ac:dyDescent="0.25">
      <c r="A1" s="93" t="s">
        <v>185</v>
      </c>
      <c r="B1" s="93"/>
      <c r="C1" s="93"/>
      <c r="D1" s="93"/>
      <c r="E1" s="93"/>
    </row>
    <row r="2" spans="1:5" x14ac:dyDescent="0.25">
      <c r="A2" s="94" t="s">
        <v>167</v>
      </c>
      <c r="B2" s="94"/>
      <c r="C2" s="94"/>
      <c r="D2" s="94"/>
      <c r="E2" s="94"/>
    </row>
    <row r="3" spans="1:5" x14ac:dyDescent="0.25">
      <c r="A3" s="95" t="s">
        <v>168</v>
      </c>
      <c r="B3" s="95"/>
      <c r="C3" s="95"/>
      <c r="D3" s="95"/>
      <c r="E3" s="95"/>
    </row>
    <row r="4" spans="1:5" x14ac:dyDescent="0.25">
      <c r="A4" s="18"/>
      <c r="B4" s="18"/>
      <c r="C4" s="18"/>
      <c r="D4" s="18"/>
    </row>
    <row r="5" spans="1:5" x14ac:dyDescent="0.25">
      <c r="C5" s="14"/>
    </row>
    <row r="6" spans="1:5" x14ac:dyDescent="0.25">
      <c r="A6" s="16" t="s">
        <v>169</v>
      </c>
      <c r="C6" s="14"/>
    </row>
    <row r="7" spans="1:5" x14ac:dyDescent="0.25">
      <c r="A7" s="13" t="s">
        <v>170</v>
      </c>
      <c r="B7" s="97" t="s">
        <v>165</v>
      </c>
      <c r="C7" s="97"/>
      <c r="D7" s="97"/>
      <c r="E7" s="97"/>
    </row>
    <row r="8" spans="1:5" x14ac:dyDescent="0.25">
      <c r="A8" s="13" t="s">
        <v>171</v>
      </c>
      <c r="B8" s="98" t="s">
        <v>172</v>
      </c>
      <c r="C8" s="98"/>
      <c r="D8" s="98"/>
      <c r="E8" s="98"/>
    </row>
    <row r="9" spans="1:5" x14ac:dyDescent="0.25">
      <c r="A9" s="13" t="s">
        <v>173</v>
      </c>
      <c r="B9" s="98" t="s">
        <v>174</v>
      </c>
      <c r="C9" s="98"/>
      <c r="D9" s="98"/>
      <c r="E9" s="98"/>
    </row>
    <row r="11" spans="1:5" x14ac:dyDescent="0.25">
      <c r="A11" s="15"/>
    </row>
    <row r="12" spans="1:5" x14ac:dyDescent="0.25">
      <c r="A12" s="17" t="s">
        <v>175</v>
      </c>
    </row>
    <row r="13" spans="1:5" x14ac:dyDescent="0.25">
      <c r="A13" s="15" t="s">
        <v>170</v>
      </c>
      <c r="B13" s="98" t="s">
        <v>176</v>
      </c>
      <c r="C13" s="98"/>
      <c r="D13" s="98"/>
      <c r="E13" s="98"/>
    </row>
    <row r="14" spans="1:5" x14ac:dyDescent="0.25">
      <c r="A14" s="15" t="s">
        <v>171</v>
      </c>
      <c r="B14" s="98" t="s">
        <v>176</v>
      </c>
      <c r="C14" s="98"/>
      <c r="D14" s="98"/>
      <c r="E14" s="98"/>
    </row>
    <row r="15" spans="1:5" x14ac:dyDescent="0.25">
      <c r="A15" s="13" t="s">
        <v>173</v>
      </c>
      <c r="B15" s="98" t="s">
        <v>176</v>
      </c>
      <c r="C15" s="98"/>
      <c r="D15" s="98"/>
      <c r="E15" s="98"/>
    </row>
    <row r="16" spans="1:5" x14ac:dyDescent="0.25">
      <c r="A16" s="13" t="s">
        <v>253</v>
      </c>
      <c r="B16" s="98" t="s">
        <v>176</v>
      </c>
      <c r="C16" s="98"/>
      <c r="D16" s="98"/>
      <c r="E16" s="98"/>
    </row>
    <row r="23" spans="1:5" ht="20.100000000000001" customHeight="1" x14ac:dyDescent="0.25"/>
    <row r="24" spans="1:5" ht="20.100000000000001" customHeight="1" x14ac:dyDescent="0.25"/>
    <row r="25" spans="1:5" ht="20.100000000000001" customHeight="1" x14ac:dyDescent="0.25"/>
    <row r="26" spans="1:5" ht="20.100000000000001" customHeight="1" x14ac:dyDescent="0.25"/>
    <row r="32" spans="1:5" ht="18" x14ac:dyDescent="0.25">
      <c r="A32" s="96" t="s">
        <v>157</v>
      </c>
      <c r="B32" s="96"/>
      <c r="C32" s="96"/>
      <c r="D32" s="96"/>
      <c r="E32" s="96"/>
    </row>
    <row r="33" spans="1:4" x14ac:dyDescent="0.25">
      <c r="A33" s="19"/>
      <c r="B33" s="19"/>
      <c r="C33" s="19"/>
      <c r="D33" s="19"/>
    </row>
    <row r="34" spans="1:4" x14ac:dyDescent="0.25">
      <c r="A34" s="58" t="s">
        <v>158</v>
      </c>
      <c r="B34" s="57"/>
      <c r="C34" s="56" t="s">
        <v>159</v>
      </c>
      <c r="D34" s="56" t="s">
        <v>160</v>
      </c>
    </row>
    <row r="35" spans="1:4" ht="15" customHeight="1" x14ac:dyDescent="0.25">
      <c r="A35" s="52" t="s">
        <v>161</v>
      </c>
      <c r="B35" s="53"/>
      <c r="C35" s="55">
        <f>Összesítő!B31</f>
        <v>0</v>
      </c>
      <c r="D35" s="42">
        <f>Összesítő!D31</f>
        <v>0</v>
      </c>
    </row>
    <row r="36" spans="1:4" ht="15" customHeight="1" x14ac:dyDescent="0.25">
      <c r="A36" s="52" t="s">
        <v>162</v>
      </c>
      <c r="B36" s="53"/>
      <c r="C36" s="100">
        <f>C35+D35</f>
        <v>0</v>
      </c>
      <c r="D36" s="101"/>
    </row>
    <row r="37" spans="1:4" ht="15" customHeight="1" thickBot="1" x14ac:dyDescent="0.3">
      <c r="A37" s="52" t="s">
        <v>255</v>
      </c>
      <c r="B37" s="54"/>
      <c r="C37" s="102">
        <f>C36*0.27</f>
        <v>0</v>
      </c>
      <c r="D37" s="103"/>
    </row>
    <row r="38" spans="1:4" ht="15" customHeight="1" thickBot="1" x14ac:dyDescent="0.3">
      <c r="A38" s="52" t="s">
        <v>163</v>
      </c>
      <c r="B38" s="53"/>
      <c r="C38" s="104">
        <f>C36+C37</f>
        <v>0</v>
      </c>
      <c r="D38" s="105"/>
    </row>
    <row r="39" spans="1:4" x14ac:dyDescent="0.25">
      <c r="A39" s="106"/>
      <c r="B39" s="106"/>
      <c r="C39" s="107"/>
      <c r="D39" s="107"/>
    </row>
    <row r="42" spans="1:4" x14ac:dyDescent="0.25">
      <c r="A42" s="13" t="s">
        <v>166</v>
      </c>
    </row>
    <row r="44" spans="1:4" x14ac:dyDescent="0.25">
      <c r="B44" s="43"/>
      <c r="C44" s="43"/>
    </row>
    <row r="45" spans="1:4" x14ac:dyDescent="0.25">
      <c r="B45" s="99" t="s">
        <v>164</v>
      </c>
      <c r="C45" s="99"/>
    </row>
    <row r="47" spans="1:4" x14ac:dyDescent="0.25">
      <c r="A47" s="14"/>
      <c r="C47" s="39" t="s">
        <v>254</v>
      </c>
    </row>
  </sheetData>
  <mergeCells count="16">
    <mergeCell ref="B45:C45"/>
    <mergeCell ref="B9:E9"/>
    <mergeCell ref="B13:E13"/>
    <mergeCell ref="B14:E14"/>
    <mergeCell ref="B15:E15"/>
    <mergeCell ref="B16:E16"/>
    <mergeCell ref="C36:D36"/>
    <mergeCell ref="C37:D37"/>
    <mergeCell ref="C38:D38"/>
    <mergeCell ref="A39:D39"/>
    <mergeCell ref="A1:E1"/>
    <mergeCell ref="A2:E2"/>
    <mergeCell ref="A3:E3"/>
    <mergeCell ref="A32:E32"/>
    <mergeCell ref="B7:E7"/>
    <mergeCell ref="B8:E8"/>
  </mergeCells>
  <pageMargins left="0.70866141732283472" right="0.70866141732283472" top="0.74803149606299213" bottom="0.74803149606299213" header="0.31496062992125984" footer="0.31496062992125984"/>
  <pageSetup paperSize="9" scale="9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workbookViewId="0">
      <selection sqref="A1:D1"/>
    </sheetView>
  </sheetViews>
  <sheetFormatPr defaultRowHeight="15" x14ac:dyDescent="0.25"/>
  <cols>
    <col min="1" max="1" width="57.42578125" customWidth="1"/>
    <col min="2" max="2" width="12.85546875" style="20" customWidth="1"/>
    <col min="3" max="3" width="2.85546875" style="20" customWidth="1"/>
    <col min="4" max="4" width="11.5703125" style="20" customWidth="1"/>
  </cols>
  <sheetData>
    <row r="1" spans="1:4" ht="51" customHeight="1" x14ac:dyDescent="0.25">
      <c r="A1" s="108" t="s">
        <v>152</v>
      </c>
      <c r="B1" s="108"/>
      <c r="C1" s="108"/>
      <c r="D1" s="108"/>
    </row>
    <row r="2" spans="1:4" x14ac:dyDescent="0.25">
      <c r="B2" s="37" t="s">
        <v>251</v>
      </c>
      <c r="C2" s="37"/>
      <c r="D2" s="37" t="s">
        <v>252</v>
      </c>
    </row>
    <row r="3" spans="1:4" x14ac:dyDescent="0.25">
      <c r="B3"/>
      <c r="C3"/>
      <c r="D3"/>
    </row>
    <row r="4" spans="1:4" x14ac:dyDescent="0.25">
      <c r="A4" t="s">
        <v>256</v>
      </c>
      <c r="B4" s="45">
        <f>Tételek!K6</f>
        <v>0</v>
      </c>
      <c r="C4" s="23"/>
      <c r="D4" s="45">
        <f>Tételek!L6</f>
        <v>0</v>
      </c>
    </row>
    <row r="6" spans="1:4" x14ac:dyDescent="0.25">
      <c r="A6" t="s">
        <v>257</v>
      </c>
      <c r="B6" s="45">
        <f>Tételek!K10</f>
        <v>0</v>
      </c>
      <c r="C6" s="23"/>
      <c r="D6" s="45">
        <f>Tételek!L10</f>
        <v>0</v>
      </c>
    </row>
    <row r="8" spans="1:4" x14ac:dyDescent="0.25">
      <c r="A8" t="s">
        <v>258</v>
      </c>
      <c r="B8" s="45">
        <f>Tételek!K15</f>
        <v>0</v>
      </c>
      <c r="C8" s="23"/>
      <c r="D8" s="45">
        <f>Tételek!L15</f>
        <v>0</v>
      </c>
    </row>
    <row r="10" spans="1:4" x14ac:dyDescent="0.25">
      <c r="A10" t="s">
        <v>259</v>
      </c>
      <c r="B10" s="45">
        <f>Tételek!K21</f>
        <v>0</v>
      </c>
      <c r="C10" s="23"/>
      <c r="D10" s="45">
        <f>Tételek!L21</f>
        <v>0</v>
      </c>
    </row>
    <row r="12" spans="1:4" x14ac:dyDescent="0.25">
      <c r="A12" t="s">
        <v>260</v>
      </c>
      <c r="B12" s="45">
        <f>Tételek!K31</f>
        <v>0</v>
      </c>
      <c r="C12" s="23"/>
      <c r="D12" s="45">
        <f>Tételek!L31</f>
        <v>0</v>
      </c>
    </row>
    <row r="14" spans="1:4" x14ac:dyDescent="0.25">
      <c r="A14" t="s">
        <v>261</v>
      </c>
      <c r="B14" s="45">
        <f>Tételek!K35</f>
        <v>0</v>
      </c>
      <c r="C14" s="23"/>
      <c r="D14" s="45">
        <f>Tételek!L35</f>
        <v>0</v>
      </c>
    </row>
    <row r="16" spans="1:4" x14ac:dyDescent="0.25">
      <c r="A16" t="s">
        <v>262</v>
      </c>
      <c r="B16" s="45">
        <f>Tételek!K39</f>
        <v>0</v>
      </c>
      <c r="C16" s="23"/>
      <c r="D16" s="45">
        <f>Tételek!L39</f>
        <v>0</v>
      </c>
    </row>
    <row r="17" spans="1:4" x14ac:dyDescent="0.25">
      <c r="B17" s="23"/>
      <c r="C17" s="23"/>
      <c r="D17" s="23"/>
    </row>
    <row r="18" spans="1:4" x14ac:dyDescent="0.25">
      <c r="A18" t="s">
        <v>263</v>
      </c>
      <c r="B18" s="45">
        <f>Tételek!K50</f>
        <v>0</v>
      </c>
      <c r="C18" s="23"/>
      <c r="D18" s="45">
        <f>Tételek!L50</f>
        <v>0</v>
      </c>
    </row>
    <row r="19" spans="1:4" x14ac:dyDescent="0.25">
      <c r="B19" s="23"/>
      <c r="C19" s="23"/>
      <c r="D19" s="23"/>
    </row>
    <row r="20" spans="1:4" x14ac:dyDescent="0.25">
      <c r="A20" t="s">
        <v>264</v>
      </c>
      <c r="B20" s="45">
        <f>Tételek!K64</f>
        <v>0</v>
      </c>
      <c r="C20" s="23"/>
      <c r="D20" s="45">
        <f>Tételek!L64</f>
        <v>0</v>
      </c>
    </row>
    <row r="21" spans="1:4" x14ac:dyDescent="0.25">
      <c r="B21" s="23"/>
      <c r="C21" s="23"/>
      <c r="D21" s="23"/>
    </row>
    <row r="22" spans="1:4" x14ac:dyDescent="0.25">
      <c r="A22" t="s">
        <v>265</v>
      </c>
      <c r="B22" s="45">
        <f>Tételek!K71</f>
        <v>0</v>
      </c>
      <c r="C22" s="23"/>
      <c r="D22" s="45">
        <f>Tételek!L71</f>
        <v>0</v>
      </c>
    </row>
    <row r="23" spans="1:4" x14ac:dyDescent="0.25">
      <c r="B23" s="23"/>
      <c r="C23" s="23"/>
      <c r="D23" s="23"/>
    </row>
    <row r="24" spans="1:4" x14ac:dyDescent="0.25">
      <c r="A24" t="s">
        <v>266</v>
      </c>
      <c r="B24" s="45">
        <f>Tételek!K75</f>
        <v>0</v>
      </c>
      <c r="C24" s="23"/>
      <c r="D24" s="45">
        <f>Tételek!L75</f>
        <v>0</v>
      </c>
    </row>
    <row r="25" spans="1:4" x14ac:dyDescent="0.25">
      <c r="A25" s="20"/>
      <c r="B25" s="23"/>
      <c r="C25" s="23"/>
      <c r="D25" s="23"/>
    </row>
    <row r="26" spans="1:4" x14ac:dyDescent="0.25">
      <c r="A26" t="s">
        <v>153</v>
      </c>
      <c r="B26" s="45">
        <f>Tételek!K450</f>
        <v>0</v>
      </c>
      <c r="C26" s="23"/>
      <c r="D26" s="45">
        <f>Tételek!L450</f>
        <v>0</v>
      </c>
    </row>
    <row r="27" spans="1:4" x14ac:dyDescent="0.25">
      <c r="B27" s="23"/>
      <c r="C27" s="23"/>
      <c r="D27" s="23"/>
    </row>
    <row r="28" spans="1:4" x14ac:dyDescent="0.25">
      <c r="A28" t="s">
        <v>186</v>
      </c>
      <c r="B28" s="45">
        <f>Tételek!K136</f>
        <v>0</v>
      </c>
      <c r="C28" s="23"/>
      <c r="D28" s="45">
        <f>Tételek!L136</f>
        <v>0</v>
      </c>
    </row>
    <row r="31" spans="1:4" x14ac:dyDescent="0.25">
      <c r="A31" s="24" t="s">
        <v>149</v>
      </c>
      <c r="B31" s="46">
        <f>SUM(B4,B6,B8,B10,B12,B14,B16,B18,B20,B22,B24,B26,B28)</f>
        <v>0</v>
      </c>
      <c r="C31" s="38"/>
      <c r="D31" s="46">
        <f>SUM(D4,D6,D8,D10,D12,D14,D16,D18,D20,D22,D24,D26,D28)</f>
        <v>0</v>
      </c>
    </row>
    <row r="32" spans="1:4" x14ac:dyDescent="0.25">
      <c r="A32" s="11"/>
      <c r="B32" s="44"/>
      <c r="C32" s="38"/>
      <c r="D32" s="44"/>
    </row>
    <row r="33" spans="2:4" x14ac:dyDescent="0.25">
      <c r="B33" s="40"/>
      <c r="C33" s="40"/>
      <c r="D33" s="40"/>
    </row>
  </sheetData>
  <mergeCells count="1">
    <mergeCell ref="A1:D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50"/>
  <sheetViews>
    <sheetView view="pageBreakPreview" zoomScale="120" zoomScaleNormal="100" zoomScaleSheetLayoutView="120" workbookViewId="0">
      <selection sqref="A1:F2"/>
    </sheetView>
  </sheetViews>
  <sheetFormatPr defaultRowHeight="15" x14ac:dyDescent="0.25"/>
  <cols>
    <col min="1" max="1" width="5.140625" style="21" customWidth="1"/>
    <col min="2" max="2" width="8.140625" style="36" customWidth="1"/>
    <col min="3" max="3" width="6.28515625" style="34" customWidth="1"/>
    <col min="4" max="4" width="27.7109375" style="34" customWidth="1"/>
    <col min="5" max="5" width="9.140625" style="35" customWidth="1"/>
    <col min="6" max="6" width="22.85546875" style="34" customWidth="1"/>
    <col min="7" max="7" width="11.42578125" style="48" customWidth="1"/>
    <col min="8" max="8" width="7.85546875" style="25" customWidth="1"/>
    <col min="9" max="9" width="11.42578125" style="22" customWidth="1"/>
    <col min="10" max="11" width="11.5703125" style="22" customWidth="1"/>
    <col min="12" max="12" width="11.42578125" style="22" customWidth="1"/>
  </cols>
  <sheetData>
    <row r="1" spans="1:14" s="5" customFormat="1" ht="30" customHeight="1" x14ac:dyDescent="0.25">
      <c r="A1" s="127"/>
      <c r="B1" s="127"/>
      <c r="C1" s="127"/>
      <c r="D1" s="127"/>
      <c r="E1" s="127"/>
      <c r="F1" s="127"/>
      <c r="G1" s="121" t="s">
        <v>180</v>
      </c>
      <c r="H1" s="122" t="s">
        <v>181</v>
      </c>
      <c r="I1" s="119" t="s">
        <v>177</v>
      </c>
      <c r="J1" s="119" t="s">
        <v>178</v>
      </c>
      <c r="K1" s="119" t="s">
        <v>179</v>
      </c>
      <c r="L1" s="119" t="s">
        <v>250</v>
      </c>
    </row>
    <row r="2" spans="1:14" s="5" customFormat="1" ht="30" customHeight="1" x14ac:dyDescent="0.25">
      <c r="A2" s="127"/>
      <c r="B2" s="127"/>
      <c r="C2" s="127"/>
      <c r="D2" s="127"/>
      <c r="E2" s="127"/>
      <c r="F2" s="127"/>
      <c r="G2" s="121"/>
      <c r="H2" s="122"/>
      <c r="I2" s="119"/>
      <c r="J2" s="119"/>
      <c r="K2" s="119"/>
      <c r="L2" s="119"/>
    </row>
    <row r="3" spans="1:14" s="5" customFormat="1" ht="15" customHeight="1" x14ac:dyDescent="0.25">
      <c r="A3" s="124" t="s">
        <v>57</v>
      </c>
      <c r="B3" s="124"/>
      <c r="C3" s="124"/>
      <c r="D3" s="124"/>
      <c r="E3" s="124"/>
      <c r="F3" s="124"/>
      <c r="G3" s="124"/>
      <c r="H3" s="124"/>
      <c r="I3" s="124"/>
      <c r="J3" s="124"/>
      <c r="K3" s="124"/>
      <c r="L3" s="124"/>
    </row>
    <row r="4" spans="1:14" ht="34.15" customHeight="1" x14ac:dyDescent="0.25">
      <c r="A4" s="21" t="s">
        <v>58</v>
      </c>
      <c r="B4" s="113" t="s">
        <v>150</v>
      </c>
      <c r="C4" s="113"/>
      <c r="D4" s="113"/>
      <c r="E4" s="113"/>
      <c r="F4" s="113"/>
      <c r="G4" s="48">
        <v>8</v>
      </c>
      <c r="H4" s="22" t="s">
        <v>1</v>
      </c>
      <c r="K4" s="22">
        <f>G4*I4</f>
        <v>0</v>
      </c>
      <c r="L4" s="22">
        <f>G4*J4</f>
        <v>0</v>
      </c>
    </row>
    <row r="5" spans="1:14" ht="31.9" customHeight="1" x14ac:dyDescent="0.25">
      <c r="A5" s="21" t="s">
        <v>59</v>
      </c>
      <c r="B5" s="120" t="s">
        <v>151</v>
      </c>
      <c r="C5" s="120"/>
      <c r="D5" s="120"/>
      <c r="E5" s="120"/>
      <c r="F5" s="120"/>
      <c r="G5" s="48">
        <v>1</v>
      </c>
      <c r="H5" s="22" t="s">
        <v>1</v>
      </c>
      <c r="K5" s="22">
        <f>G5*I5</f>
        <v>0</v>
      </c>
      <c r="L5" s="22">
        <f>G5*J5</f>
        <v>0</v>
      </c>
    </row>
    <row r="6" spans="1:14" s="5" customFormat="1" ht="15" customHeight="1" x14ac:dyDescent="0.25">
      <c r="A6" s="128" t="s">
        <v>239</v>
      </c>
      <c r="B6" s="128"/>
      <c r="C6" s="128"/>
      <c r="D6" s="128"/>
      <c r="E6" s="128"/>
      <c r="F6" s="128"/>
      <c r="G6" s="128"/>
      <c r="H6" s="128"/>
      <c r="I6" s="128"/>
      <c r="J6" s="129"/>
      <c r="K6" s="41">
        <f>SUM(K4:K5)</f>
        <v>0</v>
      </c>
      <c r="L6" s="41">
        <f>SUM(L4:L5)</f>
        <v>0</v>
      </c>
    </row>
    <row r="7" spans="1:14" x14ac:dyDescent="0.25">
      <c r="B7" s="33"/>
    </row>
    <row r="8" spans="1:14" s="5" customFormat="1" ht="15" customHeight="1" x14ac:dyDescent="0.25">
      <c r="A8" s="124" t="s">
        <v>60</v>
      </c>
      <c r="B8" s="124"/>
      <c r="C8" s="124"/>
      <c r="D8" s="124"/>
      <c r="E8" s="124"/>
      <c r="F8" s="124"/>
      <c r="G8" s="124"/>
      <c r="H8" s="124"/>
      <c r="I8" s="124"/>
      <c r="J8" s="124"/>
      <c r="K8" s="124"/>
      <c r="L8" s="124"/>
    </row>
    <row r="9" spans="1:14" ht="31.15" customHeight="1" x14ac:dyDescent="0.25">
      <c r="A9" s="21" t="s">
        <v>61</v>
      </c>
      <c r="B9" s="120" t="s">
        <v>182</v>
      </c>
      <c r="C9" s="120"/>
      <c r="D9" s="120"/>
      <c r="E9" s="120"/>
      <c r="F9" s="120"/>
      <c r="G9" s="48">
        <v>2</v>
      </c>
      <c r="H9" s="25" t="s">
        <v>2</v>
      </c>
      <c r="K9" s="22">
        <f>G9*I9</f>
        <v>0</v>
      </c>
      <c r="L9" s="22">
        <f>G9*J9</f>
        <v>0</v>
      </c>
      <c r="N9" s="5"/>
    </row>
    <row r="10" spans="1:14" s="5" customFormat="1" ht="15" customHeight="1" x14ac:dyDescent="0.25">
      <c r="A10" s="128" t="s">
        <v>240</v>
      </c>
      <c r="B10" s="128"/>
      <c r="C10" s="128"/>
      <c r="D10" s="128"/>
      <c r="E10" s="128"/>
      <c r="F10" s="128"/>
      <c r="G10" s="128"/>
      <c r="H10" s="128"/>
      <c r="I10" s="128"/>
      <c r="J10" s="129"/>
      <c r="K10" s="41">
        <f>SUM(K9:K9)</f>
        <v>0</v>
      </c>
      <c r="L10" s="41">
        <f>SUM(L9:L9)</f>
        <v>0</v>
      </c>
    </row>
    <row r="11" spans="1:14" s="5" customFormat="1" ht="15" customHeight="1" x14ac:dyDescent="0.25">
      <c r="A11" s="27"/>
      <c r="B11" s="30"/>
      <c r="C11" s="31"/>
      <c r="D11" s="31"/>
      <c r="E11" s="32"/>
      <c r="F11" s="31"/>
      <c r="G11" s="48"/>
      <c r="H11" s="25"/>
      <c r="I11" s="22"/>
      <c r="J11" s="22"/>
      <c r="K11" s="22"/>
      <c r="L11" s="22"/>
    </row>
    <row r="12" spans="1:14" s="5" customFormat="1" ht="15" customHeight="1" x14ac:dyDescent="0.25">
      <c r="A12" s="124" t="s">
        <v>69</v>
      </c>
      <c r="B12" s="124"/>
      <c r="C12" s="124"/>
      <c r="D12" s="124"/>
      <c r="E12" s="124"/>
      <c r="F12" s="124"/>
      <c r="G12" s="124"/>
      <c r="H12" s="124"/>
      <c r="I12" s="124"/>
      <c r="J12" s="124"/>
      <c r="K12" s="124"/>
      <c r="L12" s="124"/>
    </row>
    <row r="13" spans="1:14" s="5" customFormat="1" ht="62.25" customHeight="1" x14ac:dyDescent="0.25">
      <c r="A13" s="21" t="s">
        <v>70</v>
      </c>
      <c r="B13" s="120" t="s">
        <v>71</v>
      </c>
      <c r="C13" s="120"/>
      <c r="D13" s="120"/>
      <c r="E13" s="120"/>
      <c r="F13" s="120"/>
      <c r="G13" s="48">
        <v>1.86</v>
      </c>
      <c r="H13" s="25" t="s">
        <v>0</v>
      </c>
      <c r="I13" s="22"/>
      <c r="J13" s="22"/>
      <c r="K13" s="22">
        <f>G13*I13</f>
        <v>0</v>
      </c>
      <c r="L13" s="22">
        <f>G13*J13</f>
        <v>0</v>
      </c>
    </row>
    <row r="14" spans="1:14" s="5" customFormat="1" ht="19.149999999999999" customHeight="1" x14ac:dyDescent="0.25">
      <c r="A14" s="21" t="s">
        <v>72</v>
      </c>
      <c r="B14" s="120" t="s">
        <v>183</v>
      </c>
      <c r="C14" s="120"/>
      <c r="D14" s="120"/>
      <c r="E14" s="120"/>
      <c r="F14" s="120"/>
      <c r="G14" s="48">
        <v>0.06</v>
      </c>
      <c r="H14" s="25" t="s">
        <v>22</v>
      </c>
      <c r="I14" s="22"/>
      <c r="J14" s="22"/>
      <c r="K14" s="22">
        <f>G14*I14</f>
        <v>0</v>
      </c>
      <c r="L14" s="22">
        <f>G14*J14</f>
        <v>0</v>
      </c>
    </row>
    <row r="15" spans="1:14" s="5" customFormat="1" ht="15" customHeight="1" x14ac:dyDescent="0.25">
      <c r="A15" s="128" t="s">
        <v>241</v>
      </c>
      <c r="B15" s="128"/>
      <c r="C15" s="128"/>
      <c r="D15" s="128"/>
      <c r="E15" s="128"/>
      <c r="F15" s="128"/>
      <c r="G15" s="128"/>
      <c r="H15" s="128"/>
      <c r="I15" s="128"/>
      <c r="J15" s="129"/>
      <c r="K15" s="41">
        <f>SUM(K13:K14)</f>
        <v>0</v>
      </c>
      <c r="L15" s="41">
        <f>SUM(L13:L14)</f>
        <v>0</v>
      </c>
    </row>
    <row r="16" spans="1:14" s="5" customFormat="1" ht="15.75" customHeight="1" x14ac:dyDescent="0.25">
      <c r="A16" s="27"/>
      <c r="B16" s="30"/>
      <c r="C16" s="31"/>
      <c r="D16" s="31"/>
      <c r="E16" s="32"/>
      <c r="F16" s="31"/>
      <c r="G16" s="48"/>
      <c r="H16" s="25"/>
      <c r="I16" s="22"/>
      <c r="J16" s="22"/>
      <c r="K16" s="22"/>
      <c r="L16" s="22"/>
    </row>
    <row r="17" spans="1:13" s="5" customFormat="1" ht="15" customHeight="1" x14ac:dyDescent="0.25">
      <c r="A17" s="124" t="s">
        <v>62</v>
      </c>
      <c r="B17" s="124"/>
      <c r="C17" s="124"/>
      <c r="D17" s="124"/>
      <c r="E17" s="124"/>
      <c r="F17" s="124"/>
      <c r="G17" s="124"/>
      <c r="H17" s="124"/>
      <c r="I17" s="124"/>
      <c r="J17" s="124"/>
      <c r="K17" s="124"/>
      <c r="L17" s="124"/>
    </row>
    <row r="18" spans="1:13" ht="103.9" customHeight="1" x14ac:dyDescent="0.25">
      <c r="A18" s="21" t="s">
        <v>63</v>
      </c>
      <c r="B18" s="120" t="s">
        <v>64</v>
      </c>
      <c r="C18" s="120"/>
      <c r="D18" s="120"/>
      <c r="E18" s="120"/>
      <c r="F18" s="120"/>
      <c r="G18" s="48">
        <v>4</v>
      </c>
      <c r="H18" s="25" t="s">
        <v>2</v>
      </c>
      <c r="K18" s="22">
        <f>G18*I18</f>
        <v>0</v>
      </c>
      <c r="L18" s="22">
        <f>G18*J18</f>
        <v>0</v>
      </c>
      <c r="M18" s="6"/>
    </row>
    <row r="19" spans="1:13" ht="109.5" customHeight="1" x14ac:dyDescent="0.25">
      <c r="A19" s="21" t="s">
        <v>65</v>
      </c>
      <c r="B19" s="120" t="s">
        <v>66</v>
      </c>
      <c r="C19" s="120"/>
      <c r="D19" s="120"/>
      <c r="E19" s="120"/>
      <c r="F19" s="120"/>
      <c r="G19" s="48">
        <v>3</v>
      </c>
      <c r="H19" s="25" t="s">
        <v>2</v>
      </c>
      <c r="K19" s="22">
        <f>G19*I19</f>
        <v>0</v>
      </c>
      <c r="L19" s="22">
        <f>G19*J19</f>
        <v>0</v>
      </c>
      <c r="M19" s="6"/>
    </row>
    <row r="20" spans="1:13" ht="102.75" customHeight="1" x14ac:dyDescent="0.25">
      <c r="A20" s="21" t="s">
        <v>67</v>
      </c>
      <c r="B20" s="120" t="s">
        <v>68</v>
      </c>
      <c r="C20" s="120"/>
      <c r="D20" s="120"/>
      <c r="E20" s="120"/>
      <c r="F20" s="120"/>
      <c r="G20" s="48">
        <v>3</v>
      </c>
      <c r="H20" s="25" t="s">
        <v>2</v>
      </c>
      <c r="K20" s="22">
        <f>G20*I20</f>
        <v>0</v>
      </c>
      <c r="L20" s="22">
        <f>G20*J20</f>
        <v>0</v>
      </c>
      <c r="M20" s="6"/>
    </row>
    <row r="21" spans="1:13" s="5" customFormat="1" ht="15" customHeight="1" x14ac:dyDescent="0.25">
      <c r="A21" s="128" t="s">
        <v>242</v>
      </c>
      <c r="B21" s="128"/>
      <c r="C21" s="128"/>
      <c r="D21" s="128"/>
      <c r="E21" s="128"/>
      <c r="F21" s="128"/>
      <c r="G21" s="128"/>
      <c r="H21" s="128"/>
      <c r="I21" s="128"/>
      <c r="J21" s="129"/>
      <c r="K21" s="41">
        <f>SUM(K18:K20)</f>
        <v>0</v>
      </c>
      <c r="L21" s="41">
        <f>SUM(L18:L20)</f>
        <v>0</v>
      </c>
    </row>
    <row r="22" spans="1:13" s="5" customFormat="1" ht="16.5" customHeight="1" x14ac:dyDescent="0.25">
      <c r="A22" s="27"/>
      <c r="B22" s="30"/>
      <c r="C22" s="31"/>
      <c r="D22" s="31"/>
      <c r="E22" s="32"/>
      <c r="F22" s="31"/>
      <c r="G22" s="48"/>
      <c r="H22" s="25"/>
      <c r="I22" s="22"/>
      <c r="J22" s="22"/>
      <c r="K22" s="22"/>
      <c r="L22" s="22"/>
    </row>
    <row r="23" spans="1:13" s="5" customFormat="1" ht="15" customHeight="1" x14ac:dyDescent="0.25">
      <c r="A23" s="124" t="s">
        <v>73</v>
      </c>
      <c r="B23" s="124"/>
      <c r="C23" s="124"/>
      <c r="D23" s="124"/>
      <c r="E23" s="124"/>
      <c r="F23" s="124"/>
      <c r="G23" s="124"/>
      <c r="H23" s="124"/>
      <c r="I23" s="124"/>
      <c r="J23" s="124"/>
      <c r="K23" s="124"/>
      <c r="L23" s="124"/>
    </row>
    <row r="24" spans="1:13" ht="49.5" customHeight="1" x14ac:dyDescent="0.25">
      <c r="A24" s="21" t="s">
        <v>74</v>
      </c>
      <c r="B24" s="120" t="s">
        <v>75</v>
      </c>
      <c r="C24" s="120"/>
      <c r="D24" s="120"/>
      <c r="E24" s="120"/>
      <c r="F24" s="120"/>
      <c r="G24" s="48">
        <v>19.21</v>
      </c>
      <c r="H24" s="25" t="s">
        <v>0</v>
      </c>
      <c r="K24" s="22">
        <f t="shared" ref="K24:K30" si="0">G24*I24</f>
        <v>0</v>
      </c>
      <c r="L24" s="22">
        <f t="shared" ref="L24:L29" si="1">G24*J24</f>
        <v>0</v>
      </c>
    </row>
    <row r="25" spans="1:13" ht="17.25" customHeight="1" x14ac:dyDescent="0.25">
      <c r="A25" s="21" t="s">
        <v>76</v>
      </c>
      <c r="B25" s="113" t="s">
        <v>77</v>
      </c>
      <c r="C25" s="113"/>
      <c r="D25" s="113"/>
      <c r="E25" s="113"/>
      <c r="F25" s="113"/>
      <c r="G25" s="48">
        <v>5.18</v>
      </c>
      <c r="H25" s="25" t="s">
        <v>22</v>
      </c>
      <c r="K25" s="22">
        <f>G25*I25</f>
        <v>0</v>
      </c>
      <c r="L25" s="22">
        <f>G25*J25</f>
        <v>0</v>
      </c>
    </row>
    <row r="26" spans="1:13" ht="89.45" customHeight="1" x14ac:dyDescent="0.25">
      <c r="A26" s="21" t="s">
        <v>78</v>
      </c>
      <c r="B26" s="120" t="s">
        <v>79</v>
      </c>
      <c r="C26" s="120"/>
      <c r="D26" s="120"/>
      <c r="E26" s="120"/>
      <c r="F26" s="120"/>
      <c r="G26" s="48">
        <v>0.27</v>
      </c>
      <c r="H26" s="25" t="s">
        <v>22</v>
      </c>
      <c r="K26" s="22">
        <f t="shared" si="0"/>
        <v>0</v>
      </c>
      <c r="L26" s="22">
        <f t="shared" si="1"/>
        <v>0</v>
      </c>
    </row>
    <row r="27" spans="1:13" ht="88.9" customHeight="1" x14ac:dyDescent="0.25">
      <c r="A27" s="21" t="s">
        <v>80</v>
      </c>
      <c r="B27" s="120" t="s">
        <v>81</v>
      </c>
      <c r="C27" s="120"/>
      <c r="D27" s="120"/>
      <c r="E27" s="120"/>
      <c r="F27" s="120"/>
      <c r="G27" s="48">
        <v>0.48</v>
      </c>
      <c r="H27" s="25" t="s">
        <v>22</v>
      </c>
      <c r="K27" s="22">
        <f t="shared" si="0"/>
        <v>0</v>
      </c>
      <c r="L27" s="22">
        <f t="shared" si="1"/>
        <v>0</v>
      </c>
    </row>
    <row r="28" spans="1:13" ht="44.25" customHeight="1" x14ac:dyDescent="0.25">
      <c r="A28" s="21" t="s">
        <v>82</v>
      </c>
      <c r="B28" s="120" t="s">
        <v>83</v>
      </c>
      <c r="C28" s="120"/>
      <c r="D28" s="120"/>
      <c r="E28" s="120"/>
      <c r="F28" s="120"/>
      <c r="G28" s="48">
        <v>48.36</v>
      </c>
      <c r="H28" s="25" t="s">
        <v>0</v>
      </c>
      <c r="K28" s="22">
        <f t="shared" si="0"/>
        <v>0</v>
      </c>
      <c r="L28" s="22">
        <f t="shared" si="1"/>
        <v>0</v>
      </c>
    </row>
    <row r="29" spans="1:13" ht="16.5" customHeight="1" x14ac:dyDescent="0.25">
      <c r="A29" s="21" t="s">
        <v>86</v>
      </c>
      <c r="B29" s="120" t="s">
        <v>84</v>
      </c>
      <c r="C29" s="120"/>
      <c r="D29" s="120"/>
      <c r="E29" s="120"/>
      <c r="F29" s="120"/>
      <c r="G29" s="48">
        <v>150</v>
      </c>
      <c r="H29" s="25" t="s">
        <v>1</v>
      </c>
      <c r="K29" s="22">
        <f t="shared" si="0"/>
        <v>0</v>
      </c>
      <c r="L29" s="22">
        <f t="shared" si="1"/>
        <v>0</v>
      </c>
    </row>
    <row r="30" spans="1:13" ht="18" customHeight="1" x14ac:dyDescent="0.25">
      <c r="A30" s="21" t="s">
        <v>87</v>
      </c>
      <c r="B30" s="120" t="s">
        <v>85</v>
      </c>
      <c r="C30" s="120"/>
      <c r="D30" s="120"/>
      <c r="E30" s="120"/>
      <c r="F30" s="120"/>
      <c r="G30" s="48">
        <v>80</v>
      </c>
      <c r="H30" s="25" t="s">
        <v>1</v>
      </c>
      <c r="K30" s="22">
        <f t="shared" si="0"/>
        <v>0</v>
      </c>
      <c r="L30" s="22">
        <f>G30*J29</f>
        <v>0</v>
      </c>
    </row>
    <row r="31" spans="1:13" s="5" customFormat="1" ht="15" customHeight="1" x14ac:dyDescent="0.25">
      <c r="A31" s="128" t="s">
        <v>243</v>
      </c>
      <c r="B31" s="128"/>
      <c r="C31" s="128"/>
      <c r="D31" s="128"/>
      <c r="E31" s="128"/>
      <c r="F31" s="128"/>
      <c r="G31" s="128"/>
      <c r="H31" s="128"/>
      <c r="I31" s="128"/>
      <c r="J31" s="129"/>
      <c r="K31" s="41">
        <f>SUM(K24:K30)</f>
        <v>0</v>
      </c>
      <c r="L31" s="41">
        <f>SUM(L24:L30)</f>
        <v>0</v>
      </c>
    </row>
    <row r="33" spans="1:12" s="5" customFormat="1" x14ac:dyDescent="0.25">
      <c r="A33" s="124" t="s">
        <v>88</v>
      </c>
      <c r="B33" s="124"/>
      <c r="C33" s="124"/>
      <c r="D33" s="124"/>
      <c r="E33" s="124"/>
      <c r="F33" s="124"/>
      <c r="G33" s="124"/>
      <c r="H33" s="124"/>
      <c r="I33" s="124"/>
      <c r="J33" s="124"/>
      <c r="K33" s="124"/>
      <c r="L33" s="124"/>
    </row>
    <row r="34" spans="1:12" ht="31.5" customHeight="1" x14ac:dyDescent="0.25">
      <c r="A34" s="21" t="s">
        <v>89</v>
      </c>
      <c r="B34" s="120" t="s">
        <v>90</v>
      </c>
      <c r="C34" s="120"/>
      <c r="D34" s="120"/>
      <c r="E34" s="120"/>
      <c r="F34" s="120"/>
      <c r="G34" s="48">
        <v>2</v>
      </c>
      <c r="H34" s="25" t="s">
        <v>2</v>
      </c>
      <c r="K34" s="22">
        <f>G34*I34</f>
        <v>0</v>
      </c>
      <c r="L34" s="22">
        <f>G34*J34</f>
        <v>0</v>
      </c>
    </row>
    <row r="35" spans="1:12" s="5" customFormat="1" x14ac:dyDescent="0.25">
      <c r="A35" s="128" t="s">
        <v>244</v>
      </c>
      <c r="B35" s="128"/>
      <c r="C35" s="128"/>
      <c r="D35" s="128"/>
      <c r="E35" s="128"/>
      <c r="F35" s="128"/>
      <c r="G35" s="128"/>
      <c r="H35" s="128"/>
      <c r="I35" s="128"/>
      <c r="J35" s="129"/>
      <c r="K35" s="41">
        <f>SUM(K34)</f>
        <v>0</v>
      </c>
      <c r="L35" s="41">
        <f>SUM(L34)</f>
        <v>0</v>
      </c>
    </row>
    <row r="37" spans="1:12" s="5" customFormat="1" x14ac:dyDescent="0.25">
      <c r="A37" s="124" t="s">
        <v>91</v>
      </c>
      <c r="B37" s="124"/>
      <c r="C37" s="124"/>
      <c r="D37" s="124"/>
      <c r="E37" s="124"/>
      <c r="F37" s="124"/>
      <c r="G37" s="124"/>
      <c r="H37" s="124"/>
      <c r="I37" s="124"/>
      <c r="J37" s="124"/>
      <c r="K37" s="124"/>
      <c r="L37" s="124"/>
    </row>
    <row r="38" spans="1:12" ht="59.25" customHeight="1" x14ac:dyDescent="0.25">
      <c r="A38" s="21" t="s">
        <v>92</v>
      </c>
      <c r="B38" s="120" t="s">
        <v>93</v>
      </c>
      <c r="C38" s="120"/>
      <c r="D38" s="120"/>
      <c r="E38" s="120"/>
      <c r="F38" s="120"/>
      <c r="G38" s="48">
        <v>99.28</v>
      </c>
      <c r="H38" s="25" t="s">
        <v>0</v>
      </c>
      <c r="K38" s="22">
        <f>G38*I38</f>
        <v>0</v>
      </c>
      <c r="L38" s="22">
        <f>G38*J38</f>
        <v>0</v>
      </c>
    </row>
    <row r="39" spans="1:12" s="5" customFormat="1" x14ac:dyDescent="0.25">
      <c r="A39" s="128" t="s">
        <v>245</v>
      </c>
      <c r="B39" s="128"/>
      <c r="C39" s="128"/>
      <c r="D39" s="128"/>
      <c r="E39" s="128"/>
      <c r="F39" s="128"/>
      <c r="G39" s="128"/>
      <c r="H39" s="128"/>
      <c r="I39" s="128"/>
      <c r="J39" s="129"/>
      <c r="K39" s="41">
        <f>SUM(K38)</f>
        <v>0</v>
      </c>
      <c r="L39" s="41">
        <f>SUM(L38)</f>
        <v>0</v>
      </c>
    </row>
    <row r="41" spans="1:12" s="5" customFormat="1" x14ac:dyDescent="0.25">
      <c r="A41" s="124" t="s">
        <v>94</v>
      </c>
      <c r="B41" s="124"/>
      <c r="C41" s="124"/>
      <c r="D41" s="124"/>
      <c r="E41" s="124"/>
      <c r="F41" s="124"/>
      <c r="G41" s="124"/>
      <c r="H41" s="124"/>
      <c r="I41" s="124"/>
      <c r="J41" s="124"/>
      <c r="K41" s="124"/>
      <c r="L41" s="124"/>
    </row>
    <row r="42" spans="1:12" ht="30" customHeight="1" x14ac:dyDescent="0.25">
      <c r="A42" s="21" t="s">
        <v>96</v>
      </c>
      <c r="B42" s="120" t="s">
        <v>95</v>
      </c>
      <c r="C42" s="120"/>
      <c r="D42" s="120"/>
      <c r="E42" s="120"/>
      <c r="F42" s="120"/>
      <c r="G42" s="48">
        <v>87.9</v>
      </c>
      <c r="H42" s="25" t="s">
        <v>0</v>
      </c>
      <c r="K42" s="22">
        <f t="shared" ref="K42:K49" si="2">G42*I42</f>
        <v>0</v>
      </c>
      <c r="L42" s="22">
        <f t="shared" ref="L42:L49" si="3">G42*J42</f>
        <v>0</v>
      </c>
    </row>
    <row r="43" spans="1:12" ht="31.5" customHeight="1" x14ac:dyDescent="0.25">
      <c r="A43" s="21" t="s">
        <v>97</v>
      </c>
      <c r="B43" s="120" t="s">
        <v>98</v>
      </c>
      <c r="C43" s="120"/>
      <c r="D43" s="120"/>
      <c r="E43" s="120"/>
      <c r="F43" s="120"/>
      <c r="G43" s="48">
        <v>278.31</v>
      </c>
      <c r="H43" s="25" t="s">
        <v>0</v>
      </c>
      <c r="K43" s="22">
        <f t="shared" si="2"/>
        <v>0</v>
      </c>
      <c r="L43" s="22">
        <f t="shared" si="3"/>
        <v>0</v>
      </c>
    </row>
    <row r="44" spans="1:12" ht="17.25" customHeight="1" x14ac:dyDescent="0.25">
      <c r="A44" s="21" t="s">
        <v>99</v>
      </c>
      <c r="B44" s="120" t="s">
        <v>184</v>
      </c>
      <c r="C44" s="120"/>
      <c r="D44" s="120"/>
      <c r="E44" s="120"/>
      <c r="F44" s="120"/>
      <c r="G44" s="48">
        <f>81.28+6.62</f>
        <v>87.9</v>
      </c>
      <c r="K44" s="22">
        <f t="shared" si="2"/>
        <v>0</v>
      </c>
      <c r="L44" s="22">
        <f t="shared" si="3"/>
        <v>0</v>
      </c>
    </row>
    <row r="45" spans="1:12" ht="77.25" customHeight="1" x14ac:dyDescent="0.25">
      <c r="A45" s="21" t="s">
        <v>101</v>
      </c>
      <c r="B45" s="120" t="s">
        <v>100</v>
      </c>
      <c r="C45" s="120"/>
      <c r="D45" s="120"/>
      <c r="E45" s="120"/>
      <c r="F45" s="120"/>
      <c r="G45" s="48">
        <v>81.28</v>
      </c>
      <c r="H45" s="25" t="s">
        <v>0</v>
      </c>
      <c r="K45" s="22">
        <f t="shared" si="2"/>
        <v>0</v>
      </c>
      <c r="L45" s="22">
        <f t="shared" si="3"/>
        <v>0</v>
      </c>
    </row>
    <row r="46" spans="1:12" ht="78.75" customHeight="1" x14ac:dyDescent="0.25">
      <c r="A46" s="21" t="s">
        <v>102</v>
      </c>
      <c r="B46" s="120" t="s">
        <v>104</v>
      </c>
      <c r="C46" s="120"/>
      <c r="D46" s="120"/>
      <c r="E46" s="120"/>
      <c r="F46" s="120"/>
      <c r="G46" s="48">
        <v>6.62</v>
      </c>
      <c r="H46" s="25" t="s">
        <v>0</v>
      </c>
      <c r="K46" s="22">
        <f t="shared" si="2"/>
        <v>0</v>
      </c>
      <c r="L46" s="22">
        <f t="shared" si="3"/>
        <v>0</v>
      </c>
    </row>
    <row r="47" spans="1:12" ht="87.75" customHeight="1" x14ac:dyDescent="0.25">
      <c r="A47" s="21" t="s">
        <v>105</v>
      </c>
      <c r="B47" s="120" t="s">
        <v>103</v>
      </c>
      <c r="C47" s="120"/>
      <c r="D47" s="120"/>
      <c r="E47" s="120"/>
      <c r="F47" s="120"/>
      <c r="G47" s="48">
        <v>126.08</v>
      </c>
      <c r="H47" s="25" t="s">
        <v>1</v>
      </c>
      <c r="K47" s="22">
        <f t="shared" si="2"/>
        <v>0</v>
      </c>
      <c r="L47" s="22">
        <f t="shared" si="3"/>
        <v>0</v>
      </c>
    </row>
    <row r="48" spans="1:12" ht="87.75" customHeight="1" x14ac:dyDescent="0.25">
      <c r="A48" s="21" t="s">
        <v>107</v>
      </c>
      <c r="B48" s="120" t="s">
        <v>106</v>
      </c>
      <c r="C48" s="120"/>
      <c r="D48" s="120"/>
      <c r="E48" s="120"/>
      <c r="F48" s="120"/>
      <c r="G48" s="48">
        <v>15.64</v>
      </c>
      <c r="H48" s="25" t="s">
        <v>1</v>
      </c>
      <c r="K48" s="22">
        <f t="shared" si="2"/>
        <v>0</v>
      </c>
      <c r="L48" s="22">
        <f t="shared" si="3"/>
        <v>0</v>
      </c>
    </row>
    <row r="49" spans="1:12" ht="73.5" customHeight="1" x14ac:dyDescent="0.25">
      <c r="A49" s="21" t="s">
        <v>147</v>
      </c>
      <c r="B49" s="120" t="s">
        <v>108</v>
      </c>
      <c r="C49" s="120"/>
      <c r="D49" s="120"/>
      <c r="E49" s="120"/>
      <c r="F49" s="120"/>
      <c r="G49" s="48">
        <v>278.31</v>
      </c>
      <c r="H49" s="25" t="s">
        <v>0</v>
      </c>
      <c r="K49" s="22">
        <f t="shared" si="2"/>
        <v>0</v>
      </c>
      <c r="L49" s="22">
        <f t="shared" si="3"/>
        <v>0</v>
      </c>
    </row>
    <row r="50" spans="1:12" s="5" customFormat="1" x14ac:dyDescent="0.25">
      <c r="A50" s="128" t="s">
        <v>246</v>
      </c>
      <c r="B50" s="128"/>
      <c r="C50" s="128"/>
      <c r="D50" s="128"/>
      <c r="E50" s="128"/>
      <c r="F50" s="128"/>
      <c r="G50" s="128"/>
      <c r="H50" s="128"/>
      <c r="I50" s="128"/>
      <c r="J50" s="129"/>
      <c r="K50" s="41">
        <f>SUM(K42:K49)</f>
        <v>0</v>
      </c>
      <c r="L50" s="41">
        <f>SUM(L42:L49)</f>
        <v>0</v>
      </c>
    </row>
    <row r="51" spans="1:12" ht="13.5" customHeight="1" x14ac:dyDescent="0.25"/>
    <row r="52" spans="1:12" s="5" customFormat="1" x14ac:dyDescent="0.25">
      <c r="A52" s="124" t="s">
        <v>109</v>
      </c>
      <c r="B52" s="124"/>
      <c r="C52" s="124"/>
      <c r="D52" s="124"/>
      <c r="E52" s="124"/>
      <c r="F52" s="124"/>
      <c r="G52" s="124"/>
      <c r="H52" s="124"/>
      <c r="I52" s="124"/>
      <c r="J52" s="124"/>
      <c r="K52" s="124"/>
      <c r="L52" s="124"/>
    </row>
    <row r="53" spans="1:12" s="7" customFormat="1" ht="32.25" customHeight="1" x14ac:dyDescent="0.25">
      <c r="A53" s="21" t="s">
        <v>110</v>
      </c>
      <c r="B53" s="120" t="s">
        <v>111</v>
      </c>
      <c r="C53" s="120"/>
      <c r="D53" s="120"/>
      <c r="E53" s="120"/>
      <c r="F53" s="120"/>
      <c r="G53" s="48">
        <f>0.6*0.6+0.9*1.9+1.5*1.9*2+3*0.9*2+0.75*2.1</f>
        <v>14.745000000000001</v>
      </c>
      <c r="H53" s="26" t="s">
        <v>0</v>
      </c>
      <c r="I53" s="22"/>
      <c r="J53" s="22"/>
      <c r="K53" s="22">
        <f t="shared" ref="K53:K60" si="4">G53*I53</f>
        <v>0</v>
      </c>
      <c r="L53" s="22">
        <f t="shared" ref="L53:L63" si="5">G53*J53</f>
        <v>0</v>
      </c>
    </row>
    <row r="54" spans="1:12" ht="90" customHeight="1" x14ac:dyDescent="0.25">
      <c r="A54" s="21" t="s">
        <v>113</v>
      </c>
      <c r="B54" s="120" t="s">
        <v>114</v>
      </c>
      <c r="C54" s="120"/>
      <c r="D54" s="120"/>
      <c r="E54" s="120"/>
      <c r="F54" s="120"/>
      <c r="G54" s="48">
        <v>1</v>
      </c>
      <c r="H54" s="25" t="s">
        <v>2</v>
      </c>
      <c r="K54" s="22">
        <f t="shared" si="4"/>
        <v>0</v>
      </c>
      <c r="L54" s="22">
        <f t="shared" si="5"/>
        <v>0</v>
      </c>
    </row>
    <row r="55" spans="1:12" ht="91.5" customHeight="1" x14ac:dyDescent="0.25">
      <c r="A55" s="21" t="s">
        <v>115</v>
      </c>
      <c r="B55" s="120" t="s">
        <v>116</v>
      </c>
      <c r="C55" s="120"/>
      <c r="D55" s="120"/>
      <c r="E55" s="120"/>
      <c r="F55" s="120"/>
      <c r="G55" s="48">
        <v>3</v>
      </c>
      <c r="H55" s="25" t="s">
        <v>2</v>
      </c>
      <c r="K55" s="22">
        <f t="shared" si="4"/>
        <v>0</v>
      </c>
      <c r="L55" s="22">
        <f t="shared" si="5"/>
        <v>0</v>
      </c>
    </row>
    <row r="56" spans="1:12" ht="91.5" customHeight="1" x14ac:dyDescent="0.25">
      <c r="A56" s="21" t="s">
        <v>117</v>
      </c>
      <c r="B56" s="120" t="s">
        <v>118</v>
      </c>
      <c r="C56" s="120"/>
      <c r="D56" s="120"/>
      <c r="E56" s="120"/>
      <c r="F56" s="120"/>
      <c r="G56" s="48">
        <v>2</v>
      </c>
      <c r="H56" s="25" t="s">
        <v>2</v>
      </c>
      <c r="K56" s="22">
        <f t="shared" si="4"/>
        <v>0</v>
      </c>
      <c r="L56" s="22">
        <f t="shared" si="5"/>
        <v>0</v>
      </c>
    </row>
    <row r="57" spans="1:12" ht="86.25" customHeight="1" x14ac:dyDescent="0.25">
      <c r="A57" s="21" t="s">
        <v>119</v>
      </c>
      <c r="B57" s="120" t="s">
        <v>120</v>
      </c>
      <c r="C57" s="120"/>
      <c r="D57" s="120"/>
      <c r="E57" s="120"/>
      <c r="F57" s="120"/>
      <c r="G57" s="48">
        <v>1</v>
      </c>
      <c r="H57" s="25" t="s">
        <v>2</v>
      </c>
      <c r="K57" s="22">
        <f t="shared" si="4"/>
        <v>0</v>
      </c>
      <c r="L57" s="22">
        <f t="shared" si="5"/>
        <v>0</v>
      </c>
    </row>
    <row r="58" spans="1:12" ht="78" customHeight="1" x14ac:dyDescent="0.25">
      <c r="A58" s="21" t="s">
        <v>121</v>
      </c>
      <c r="B58" s="120" t="s">
        <v>123</v>
      </c>
      <c r="C58" s="120"/>
      <c r="D58" s="120"/>
      <c r="E58" s="120"/>
      <c r="F58" s="120"/>
      <c r="G58" s="48">
        <v>1</v>
      </c>
      <c r="H58" s="25" t="s">
        <v>2</v>
      </c>
      <c r="K58" s="22">
        <f t="shared" si="4"/>
        <v>0</v>
      </c>
      <c r="L58" s="22">
        <f t="shared" si="5"/>
        <v>0</v>
      </c>
    </row>
    <row r="59" spans="1:12" ht="74.45" customHeight="1" x14ac:dyDescent="0.25">
      <c r="A59" s="21" t="s">
        <v>122</v>
      </c>
      <c r="B59" s="120" t="s">
        <v>124</v>
      </c>
      <c r="C59" s="120"/>
      <c r="D59" s="120"/>
      <c r="E59" s="120"/>
      <c r="F59" s="120"/>
      <c r="G59" s="48">
        <v>1</v>
      </c>
      <c r="H59" s="25" t="s">
        <v>2</v>
      </c>
      <c r="K59" s="22">
        <f t="shared" si="4"/>
        <v>0</v>
      </c>
      <c r="L59" s="22">
        <f t="shared" si="5"/>
        <v>0</v>
      </c>
    </row>
    <row r="60" spans="1:12" ht="77.25" customHeight="1" x14ac:dyDescent="0.25">
      <c r="A60" s="21" t="s">
        <v>125</v>
      </c>
      <c r="B60" s="120" t="s">
        <v>129</v>
      </c>
      <c r="C60" s="120"/>
      <c r="D60" s="120"/>
      <c r="E60" s="120"/>
      <c r="F60" s="120"/>
      <c r="G60" s="48">
        <v>1</v>
      </c>
      <c r="H60" s="25" t="s">
        <v>2</v>
      </c>
      <c r="K60" s="22">
        <f t="shared" si="4"/>
        <v>0</v>
      </c>
      <c r="L60" s="22">
        <f t="shared" si="5"/>
        <v>0</v>
      </c>
    </row>
    <row r="61" spans="1:12" ht="77.25" customHeight="1" x14ac:dyDescent="0.25">
      <c r="A61" s="21" t="s">
        <v>126</v>
      </c>
      <c r="B61" s="120" t="s">
        <v>130</v>
      </c>
      <c r="C61" s="120"/>
      <c r="D61" s="120"/>
      <c r="E61" s="120"/>
      <c r="F61" s="120"/>
      <c r="G61" s="48">
        <v>1</v>
      </c>
      <c r="H61" s="25" t="s">
        <v>2</v>
      </c>
      <c r="K61" s="22">
        <f>G61*I61</f>
        <v>0</v>
      </c>
      <c r="L61" s="22">
        <f t="shared" si="5"/>
        <v>0</v>
      </c>
    </row>
    <row r="62" spans="1:12" s="7" customFormat="1" ht="73.900000000000006" customHeight="1" x14ac:dyDescent="0.25">
      <c r="A62" s="21" t="s">
        <v>127</v>
      </c>
      <c r="B62" s="120" t="s">
        <v>131</v>
      </c>
      <c r="C62" s="120"/>
      <c r="D62" s="120"/>
      <c r="E62" s="120"/>
      <c r="F62" s="120"/>
      <c r="G62" s="49">
        <v>3</v>
      </c>
      <c r="H62" s="26" t="s">
        <v>2</v>
      </c>
      <c r="I62" s="22"/>
      <c r="J62" s="22"/>
      <c r="K62" s="22">
        <f>G62*I62</f>
        <v>0</v>
      </c>
      <c r="L62" s="22">
        <f t="shared" si="5"/>
        <v>0</v>
      </c>
    </row>
    <row r="63" spans="1:12" s="7" customFormat="1" ht="73.900000000000006" customHeight="1" x14ac:dyDescent="0.25">
      <c r="A63" s="21" t="s">
        <v>128</v>
      </c>
      <c r="B63" s="120" t="s">
        <v>132</v>
      </c>
      <c r="C63" s="120"/>
      <c r="D63" s="120"/>
      <c r="E63" s="120"/>
      <c r="F63" s="120"/>
      <c r="G63" s="48">
        <v>3</v>
      </c>
      <c r="H63" s="26" t="s">
        <v>2</v>
      </c>
      <c r="I63" s="22"/>
      <c r="J63" s="22"/>
      <c r="K63" s="22">
        <f>G63*I63</f>
        <v>0</v>
      </c>
      <c r="L63" s="22">
        <f t="shared" si="5"/>
        <v>0</v>
      </c>
    </row>
    <row r="64" spans="1:12" s="5" customFormat="1" x14ac:dyDescent="0.25">
      <c r="A64" s="128" t="s">
        <v>247</v>
      </c>
      <c r="B64" s="128"/>
      <c r="C64" s="128"/>
      <c r="D64" s="128"/>
      <c r="E64" s="128"/>
      <c r="F64" s="128"/>
      <c r="G64" s="128"/>
      <c r="H64" s="128"/>
      <c r="I64" s="128"/>
      <c r="J64" s="129"/>
      <c r="K64" s="41">
        <f>SUM(K53:K63)</f>
        <v>0</v>
      </c>
      <c r="L64" s="41">
        <f>SUM(L53:L63)</f>
        <v>0</v>
      </c>
    </row>
    <row r="66" spans="1:12" s="5" customFormat="1" x14ac:dyDescent="0.25">
      <c r="A66" s="124" t="s">
        <v>133</v>
      </c>
      <c r="B66" s="124"/>
      <c r="C66" s="124"/>
      <c r="D66" s="124"/>
      <c r="E66" s="124"/>
      <c r="F66" s="124"/>
      <c r="G66" s="124"/>
      <c r="H66" s="124"/>
      <c r="I66" s="124"/>
      <c r="J66" s="124"/>
      <c r="K66" s="124"/>
      <c r="L66" s="124"/>
    </row>
    <row r="67" spans="1:12" ht="34.5" customHeight="1" x14ac:dyDescent="0.25">
      <c r="A67" s="21" t="s">
        <v>134</v>
      </c>
      <c r="B67" s="120" t="s">
        <v>135</v>
      </c>
      <c r="C67" s="120"/>
      <c r="D67" s="120"/>
      <c r="E67" s="120"/>
      <c r="F67" s="120"/>
      <c r="G67" s="48">
        <v>435.87</v>
      </c>
      <c r="H67" s="25" t="s">
        <v>0</v>
      </c>
      <c r="K67" s="22">
        <f>G67*I67</f>
        <v>0</v>
      </c>
      <c r="L67" s="22">
        <f>G67*J67</f>
        <v>0</v>
      </c>
    </row>
    <row r="68" spans="1:12" ht="74.25" customHeight="1" x14ac:dyDescent="0.25">
      <c r="A68" s="21" t="s">
        <v>136</v>
      </c>
      <c r="B68" s="120" t="s">
        <v>137</v>
      </c>
      <c r="C68" s="120"/>
      <c r="D68" s="120"/>
      <c r="E68" s="120"/>
      <c r="F68" s="120"/>
      <c r="G68" s="48">
        <v>464.16</v>
      </c>
      <c r="H68" s="25" t="s">
        <v>0</v>
      </c>
      <c r="K68" s="22">
        <f>G68*I68</f>
        <v>0</v>
      </c>
      <c r="L68" s="22">
        <f>G68*J68</f>
        <v>0</v>
      </c>
    </row>
    <row r="69" spans="1:12" ht="42" customHeight="1" x14ac:dyDescent="0.25">
      <c r="A69" s="21" t="s">
        <v>138</v>
      </c>
      <c r="B69" s="120" t="s">
        <v>139</v>
      </c>
      <c r="C69" s="120"/>
      <c r="D69" s="120"/>
      <c r="E69" s="120"/>
      <c r="F69" s="120"/>
      <c r="G69" s="48">
        <v>464.16</v>
      </c>
      <c r="H69" s="25" t="s">
        <v>0</v>
      </c>
      <c r="K69" s="22">
        <f>G69*I69</f>
        <v>0</v>
      </c>
      <c r="L69" s="22">
        <f>G69*J69</f>
        <v>0</v>
      </c>
    </row>
    <row r="70" spans="1:12" ht="75.75" customHeight="1" x14ac:dyDescent="0.25">
      <c r="A70" s="21" t="s">
        <v>140</v>
      </c>
      <c r="B70" s="120" t="s">
        <v>141</v>
      </c>
      <c r="C70" s="120"/>
      <c r="D70" s="120"/>
      <c r="E70" s="120"/>
      <c r="F70" s="120"/>
      <c r="G70" s="48">
        <v>464.16</v>
      </c>
      <c r="H70" s="25" t="s">
        <v>0</v>
      </c>
      <c r="K70" s="22">
        <f>G70*I70</f>
        <v>0</v>
      </c>
      <c r="L70" s="22">
        <f>G70*J70</f>
        <v>0</v>
      </c>
    </row>
    <row r="71" spans="1:12" s="5" customFormat="1" x14ac:dyDescent="0.25">
      <c r="A71" s="128" t="s">
        <v>248</v>
      </c>
      <c r="B71" s="128"/>
      <c r="C71" s="128"/>
      <c r="D71" s="128"/>
      <c r="E71" s="128"/>
      <c r="F71" s="128"/>
      <c r="G71" s="128"/>
      <c r="H71" s="128"/>
      <c r="I71" s="128"/>
      <c r="J71" s="129"/>
      <c r="K71" s="41">
        <f>SUM(K67:K70)</f>
        <v>0</v>
      </c>
      <c r="L71" s="41">
        <f>SUM(L67:L70)</f>
        <v>0</v>
      </c>
    </row>
    <row r="72" spans="1:12" ht="15" customHeight="1" x14ac:dyDescent="0.25"/>
    <row r="73" spans="1:12" s="5" customFormat="1" x14ac:dyDescent="0.25">
      <c r="A73" s="124" t="s">
        <v>144</v>
      </c>
      <c r="B73" s="124"/>
      <c r="C73" s="124"/>
      <c r="D73" s="124"/>
      <c r="E73" s="124"/>
      <c r="F73" s="124"/>
      <c r="G73" s="124"/>
      <c r="H73" s="124"/>
      <c r="I73" s="124"/>
      <c r="J73" s="124"/>
      <c r="K73" s="124"/>
      <c r="L73" s="124"/>
    </row>
    <row r="74" spans="1:12" ht="74.45" customHeight="1" x14ac:dyDescent="0.25">
      <c r="A74" s="21" t="s">
        <v>145</v>
      </c>
      <c r="B74" s="120" t="s">
        <v>146</v>
      </c>
      <c r="C74" s="120"/>
      <c r="D74" s="120"/>
      <c r="E74" s="120"/>
      <c r="F74" s="120"/>
      <c r="G74" s="48">
        <v>0.63</v>
      </c>
      <c r="H74" s="25" t="s">
        <v>0</v>
      </c>
      <c r="K74" s="22">
        <f>G74*I74</f>
        <v>0</v>
      </c>
      <c r="L74" s="22">
        <f>G74*J74</f>
        <v>0</v>
      </c>
    </row>
    <row r="75" spans="1:12" s="5" customFormat="1" x14ac:dyDescent="0.25">
      <c r="A75" s="128" t="s">
        <v>249</v>
      </c>
      <c r="B75" s="128"/>
      <c r="C75" s="128"/>
      <c r="D75" s="128"/>
      <c r="E75" s="128"/>
      <c r="F75" s="128"/>
      <c r="G75" s="128"/>
      <c r="H75" s="128"/>
      <c r="I75" s="128"/>
      <c r="J75" s="129"/>
      <c r="K75" s="41">
        <f>K74</f>
        <v>0</v>
      </c>
      <c r="L75" s="41">
        <f>L74</f>
        <v>0</v>
      </c>
    </row>
    <row r="77" spans="1:12" s="5" customFormat="1" x14ac:dyDescent="0.25">
      <c r="A77" s="124" t="s">
        <v>155</v>
      </c>
      <c r="B77" s="124"/>
      <c r="C77" s="124"/>
      <c r="D77" s="124"/>
      <c r="E77" s="124"/>
      <c r="F77" s="124"/>
      <c r="G77" s="124"/>
      <c r="H77" s="124"/>
      <c r="I77" s="124"/>
      <c r="J77" s="124"/>
      <c r="K77" s="124"/>
      <c r="L77" s="124"/>
    </row>
    <row r="78" spans="1:12" s="51" customFormat="1" ht="20.100000000000001" customHeight="1" x14ac:dyDescent="0.25">
      <c r="A78" s="123" t="s">
        <v>187</v>
      </c>
      <c r="B78" s="123"/>
      <c r="C78" s="123"/>
      <c r="D78" s="123"/>
      <c r="E78" s="123"/>
      <c r="F78" s="123"/>
      <c r="G78" s="123"/>
      <c r="H78" s="123"/>
      <c r="I78" s="123"/>
      <c r="J78" s="123"/>
      <c r="K78" s="123"/>
      <c r="L78" s="123"/>
    </row>
    <row r="79" spans="1:12" ht="16.5" customHeight="1" x14ac:dyDescent="0.25">
      <c r="A79" s="47">
        <v>1</v>
      </c>
      <c r="B79" s="125" t="s">
        <v>190</v>
      </c>
      <c r="C79" s="125"/>
      <c r="D79" s="125"/>
      <c r="E79" s="125"/>
      <c r="F79" s="125"/>
      <c r="G79" s="89">
        <v>1</v>
      </c>
      <c r="H79" s="25" t="s">
        <v>191</v>
      </c>
      <c r="K79" s="22">
        <f>SUM(G79*I79)</f>
        <v>0</v>
      </c>
      <c r="L79" s="22">
        <f>SUM(G79*J79)</f>
        <v>0</v>
      </c>
    </row>
    <row r="80" spans="1:12" s="5" customFormat="1" ht="16.5" customHeight="1" x14ac:dyDescent="0.25">
      <c r="A80" s="28">
        <v>2</v>
      </c>
      <c r="B80" s="126" t="s">
        <v>192</v>
      </c>
      <c r="C80" s="126"/>
      <c r="D80" s="126"/>
      <c r="E80" s="126"/>
      <c r="F80" s="126"/>
      <c r="G80" s="89">
        <v>2</v>
      </c>
      <c r="H80" s="25" t="s">
        <v>2</v>
      </c>
      <c r="I80" s="22"/>
      <c r="J80" s="22"/>
      <c r="K80" s="22">
        <f t="shared" ref="K80:K83" si="6">SUM(G80*I80)</f>
        <v>0</v>
      </c>
      <c r="L80" s="22">
        <f t="shared" ref="L80:L82" si="7">SUM(G80*J80)</f>
        <v>0</v>
      </c>
    </row>
    <row r="81" spans="1:12" ht="16.5" customHeight="1" x14ac:dyDescent="0.25">
      <c r="A81" s="47">
        <v>3</v>
      </c>
      <c r="B81" s="113" t="s">
        <v>193</v>
      </c>
      <c r="C81" s="113"/>
      <c r="D81" s="113"/>
      <c r="E81" s="113"/>
      <c r="F81" s="113"/>
      <c r="G81" s="89">
        <v>1</v>
      </c>
      <c r="H81" s="25" t="s">
        <v>2</v>
      </c>
      <c r="K81" s="22">
        <f t="shared" si="6"/>
        <v>0</v>
      </c>
      <c r="L81" s="22">
        <f t="shared" si="7"/>
        <v>0</v>
      </c>
    </row>
    <row r="82" spans="1:12" ht="27.75" customHeight="1" x14ac:dyDescent="0.25">
      <c r="A82" s="28">
        <v>4</v>
      </c>
      <c r="B82" s="113" t="s">
        <v>194</v>
      </c>
      <c r="C82" s="113"/>
      <c r="D82" s="113"/>
      <c r="E82" s="113"/>
      <c r="F82" s="113"/>
      <c r="G82" s="89">
        <v>1</v>
      </c>
      <c r="H82" s="25" t="s">
        <v>2</v>
      </c>
      <c r="K82" s="22">
        <f t="shared" si="6"/>
        <v>0</v>
      </c>
      <c r="L82" s="22">
        <f t="shared" si="7"/>
        <v>0</v>
      </c>
    </row>
    <row r="83" spans="1:12" ht="26.25" customHeight="1" x14ac:dyDescent="0.25">
      <c r="A83" s="47">
        <v>5</v>
      </c>
      <c r="B83" s="113" t="s">
        <v>195</v>
      </c>
      <c r="C83" s="113"/>
      <c r="D83" s="113"/>
      <c r="E83" s="113"/>
      <c r="F83" s="113"/>
      <c r="G83" s="89">
        <v>20</v>
      </c>
      <c r="H83" s="25" t="s">
        <v>196</v>
      </c>
      <c r="K83" s="22">
        <f t="shared" si="6"/>
        <v>0</v>
      </c>
      <c r="L83" s="22">
        <f>SUM(G83*J83)</f>
        <v>0</v>
      </c>
    </row>
    <row r="84" spans="1:12" s="51" customFormat="1" ht="20.100000000000001" customHeight="1" x14ac:dyDescent="0.25">
      <c r="A84" s="123" t="s">
        <v>188</v>
      </c>
      <c r="B84" s="123"/>
      <c r="C84" s="123"/>
      <c r="D84" s="123"/>
      <c r="E84" s="123"/>
      <c r="F84" s="123"/>
      <c r="G84" s="123"/>
      <c r="H84" s="123"/>
      <c r="I84" s="123"/>
      <c r="J84" s="123"/>
      <c r="K84" s="123"/>
      <c r="L84" s="123"/>
    </row>
    <row r="85" spans="1:12" x14ac:dyDescent="0.25">
      <c r="A85" s="29">
        <v>1</v>
      </c>
      <c r="B85" s="113" t="s">
        <v>197</v>
      </c>
      <c r="C85" s="113"/>
      <c r="D85" s="113"/>
      <c r="E85" s="113"/>
      <c r="F85" s="113"/>
      <c r="G85" s="89">
        <v>90</v>
      </c>
      <c r="H85" s="25" t="s">
        <v>2</v>
      </c>
      <c r="K85" s="22">
        <f>SUM(G85*I85)</f>
        <v>0</v>
      </c>
      <c r="L85" s="22">
        <f>SUM(G85*J85)</f>
        <v>0</v>
      </c>
    </row>
    <row r="86" spans="1:12" x14ac:dyDescent="0.25">
      <c r="A86" s="29">
        <v>2</v>
      </c>
      <c r="B86" s="113" t="s">
        <v>198</v>
      </c>
      <c r="C86" s="113"/>
      <c r="D86" s="113"/>
      <c r="E86" s="113"/>
      <c r="F86" s="113"/>
      <c r="G86" s="89">
        <v>250</v>
      </c>
      <c r="H86" s="25" t="s">
        <v>196</v>
      </c>
      <c r="K86" s="22">
        <f t="shared" ref="K86:K88" si="8">SUM(G86*I86)</f>
        <v>0</v>
      </c>
      <c r="L86" s="22">
        <f t="shared" ref="L86:L88" si="9">SUM(G86*J86)</f>
        <v>0</v>
      </c>
    </row>
    <row r="87" spans="1:12" x14ac:dyDescent="0.25">
      <c r="A87" s="29">
        <v>3</v>
      </c>
      <c r="B87" s="113" t="s">
        <v>199</v>
      </c>
      <c r="C87" s="113"/>
      <c r="D87" s="113"/>
      <c r="E87" s="113"/>
      <c r="F87" s="113"/>
      <c r="G87" s="89">
        <v>90</v>
      </c>
      <c r="H87" s="25" t="s">
        <v>2</v>
      </c>
      <c r="K87" s="22">
        <f>SUM(G87*I87)</f>
        <v>0</v>
      </c>
      <c r="L87" s="22">
        <f t="shared" si="9"/>
        <v>0</v>
      </c>
    </row>
    <row r="88" spans="1:12" ht="18" customHeight="1" x14ac:dyDescent="0.25">
      <c r="A88" s="29">
        <v>4</v>
      </c>
      <c r="B88" s="113" t="s">
        <v>200</v>
      </c>
      <c r="C88" s="113"/>
      <c r="D88" s="113"/>
      <c r="E88" s="113"/>
      <c r="F88" s="113"/>
      <c r="G88" s="89">
        <v>250</v>
      </c>
      <c r="H88" s="25" t="s">
        <v>1</v>
      </c>
      <c r="K88" s="22">
        <f t="shared" si="8"/>
        <v>0</v>
      </c>
      <c r="L88" s="22">
        <f t="shared" si="9"/>
        <v>0</v>
      </c>
    </row>
    <row r="89" spans="1:12" s="51" customFormat="1" ht="20.100000000000001" customHeight="1" x14ac:dyDescent="0.25">
      <c r="A89" s="123" t="s">
        <v>189</v>
      </c>
      <c r="B89" s="123"/>
      <c r="C89" s="123"/>
      <c r="D89" s="123"/>
      <c r="E89" s="123"/>
      <c r="F89" s="123"/>
      <c r="G89" s="123"/>
      <c r="H89" s="123"/>
      <c r="I89" s="123"/>
      <c r="J89" s="123"/>
      <c r="K89" s="123"/>
      <c r="L89" s="123"/>
    </row>
    <row r="90" spans="1:12" ht="45" customHeight="1" x14ac:dyDescent="0.25">
      <c r="A90" s="29">
        <v>1</v>
      </c>
      <c r="B90" s="113" t="s">
        <v>341</v>
      </c>
      <c r="C90" s="113"/>
      <c r="D90" s="113"/>
      <c r="E90" s="113"/>
      <c r="F90" s="113"/>
      <c r="G90" s="89">
        <v>150</v>
      </c>
      <c r="H90" s="25" t="s">
        <v>196</v>
      </c>
      <c r="K90" s="22">
        <f>SUM(G90*I90)</f>
        <v>0</v>
      </c>
      <c r="L90" s="22">
        <f>SUM(G90*J90)</f>
        <v>0</v>
      </c>
    </row>
    <row r="91" spans="1:12" ht="45" customHeight="1" x14ac:dyDescent="0.25">
      <c r="A91" s="29">
        <v>2</v>
      </c>
      <c r="B91" s="113" t="s">
        <v>342</v>
      </c>
      <c r="C91" s="113"/>
      <c r="D91" s="113"/>
      <c r="E91" s="113"/>
      <c r="F91" s="113"/>
      <c r="G91" s="89">
        <v>100</v>
      </c>
      <c r="H91" s="25" t="s">
        <v>196</v>
      </c>
      <c r="K91" s="22">
        <f t="shared" ref="K91:K134" si="10">SUM(G91*I91)</f>
        <v>0</v>
      </c>
      <c r="L91" s="22">
        <f t="shared" ref="L91:L135" si="11">SUM(G91*J91)</f>
        <v>0</v>
      </c>
    </row>
    <row r="92" spans="1:12" ht="45" customHeight="1" x14ac:dyDescent="0.25">
      <c r="A92" s="29">
        <v>3</v>
      </c>
      <c r="B92" s="126" t="s">
        <v>343</v>
      </c>
      <c r="C92" s="126"/>
      <c r="D92" s="126"/>
      <c r="E92" s="126"/>
      <c r="F92" s="126"/>
      <c r="G92" s="89">
        <v>50</v>
      </c>
      <c r="H92" s="25" t="s">
        <v>196</v>
      </c>
      <c r="K92" s="22">
        <f t="shared" si="10"/>
        <v>0</v>
      </c>
      <c r="L92" s="22">
        <f t="shared" si="11"/>
        <v>0</v>
      </c>
    </row>
    <row r="93" spans="1:12" ht="59.25" customHeight="1" x14ac:dyDescent="0.25">
      <c r="A93" s="29">
        <v>4</v>
      </c>
      <c r="B93" s="113" t="s">
        <v>344</v>
      </c>
      <c r="C93" s="113"/>
      <c r="D93" s="113"/>
      <c r="E93" s="113"/>
      <c r="F93" s="113"/>
      <c r="G93" s="89">
        <v>150</v>
      </c>
      <c r="H93" s="25" t="s">
        <v>196</v>
      </c>
      <c r="K93" s="22">
        <f t="shared" si="10"/>
        <v>0</v>
      </c>
      <c r="L93" s="22">
        <f t="shared" si="11"/>
        <v>0</v>
      </c>
    </row>
    <row r="94" spans="1:12" ht="61.5" customHeight="1" x14ac:dyDescent="0.25">
      <c r="A94" s="29">
        <v>5</v>
      </c>
      <c r="B94" s="113" t="s">
        <v>345</v>
      </c>
      <c r="C94" s="113"/>
      <c r="D94" s="113"/>
      <c r="E94" s="113"/>
      <c r="F94" s="113"/>
      <c r="G94" s="89">
        <v>100</v>
      </c>
      <c r="H94" s="25" t="s">
        <v>196</v>
      </c>
      <c r="K94" s="22">
        <f t="shared" si="10"/>
        <v>0</v>
      </c>
      <c r="L94" s="22">
        <f t="shared" si="11"/>
        <v>0</v>
      </c>
    </row>
    <row r="95" spans="1:12" ht="60" customHeight="1" x14ac:dyDescent="0.25">
      <c r="A95" s="29">
        <v>6</v>
      </c>
      <c r="B95" s="113" t="s">
        <v>346</v>
      </c>
      <c r="C95" s="113"/>
      <c r="D95" s="113"/>
      <c r="E95" s="113"/>
      <c r="F95" s="113"/>
      <c r="G95" s="89">
        <v>50</v>
      </c>
      <c r="H95" s="25" t="s">
        <v>196</v>
      </c>
      <c r="K95" s="22">
        <f t="shared" si="10"/>
        <v>0</v>
      </c>
      <c r="L95" s="22">
        <f t="shared" si="11"/>
        <v>0</v>
      </c>
    </row>
    <row r="96" spans="1:12" ht="16.5" customHeight="1" x14ac:dyDescent="0.25">
      <c r="A96" s="29">
        <v>7</v>
      </c>
      <c r="B96" s="113" t="s">
        <v>201</v>
      </c>
      <c r="C96" s="113"/>
      <c r="D96" s="113"/>
      <c r="E96" s="113"/>
      <c r="F96" s="113"/>
      <c r="G96" s="89">
        <v>300</v>
      </c>
      <c r="H96" s="25" t="s">
        <v>196</v>
      </c>
      <c r="K96" s="22">
        <f t="shared" si="10"/>
        <v>0</v>
      </c>
      <c r="L96" s="22">
        <f t="shared" si="11"/>
        <v>0</v>
      </c>
    </row>
    <row r="97" spans="1:12" ht="17.25" customHeight="1" x14ac:dyDescent="0.25">
      <c r="A97" s="29">
        <v>8</v>
      </c>
      <c r="B97" s="113" t="s">
        <v>202</v>
      </c>
      <c r="C97" s="113"/>
      <c r="D97" s="113"/>
      <c r="E97" s="113"/>
      <c r="F97" s="113"/>
      <c r="G97" s="89">
        <v>150</v>
      </c>
      <c r="H97" s="25" t="s">
        <v>196</v>
      </c>
      <c r="K97" s="22">
        <f t="shared" si="10"/>
        <v>0</v>
      </c>
      <c r="L97" s="22">
        <f t="shared" si="11"/>
        <v>0</v>
      </c>
    </row>
    <row r="98" spans="1:12" ht="31.5" customHeight="1" x14ac:dyDescent="0.25">
      <c r="A98" s="29">
        <v>9</v>
      </c>
      <c r="B98" s="113" t="s">
        <v>203</v>
      </c>
      <c r="C98" s="113"/>
      <c r="D98" s="113"/>
      <c r="E98" s="113"/>
      <c r="F98" s="113"/>
      <c r="G98" s="89">
        <v>30</v>
      </c>
      <c r="H98" s="25" t="s">
        <v>2</v>
      </c>
      <c r="K98" s="22">
        <f t="shared" si="10"/>
        <v>0</v>
      </c>
      <c r="L98" s="22">
        <f t="shared" si="11"/>
        <v>0</v>
      </c>
    </row>
    <row r="99" spans="1:12" ht="33" customHeight="1" x14ac:dyDescent="0.25">
      <c r="A99" s="29">
        <v>10</v>
      </c>
      <c r="B99" s="113" t="s">
        <v>204</v>
      </c>
      <c r="C99" s="113"/>
      <c r="D99" s="113"/>
      <c r="E99" s="113"/>
      <c r="F99" s="113"/>
      <c r="G99" s="89">
        <v>15</v>
      </c>
      <c r="H99" s="25" t="s">
        <v>2</v>
      </c>
      <c r="K99" s="22">
        <f t="shared" si="10"/>
        <v>0</v>
      </c>
      <c r="L99" s="22">
        <f>SUM(G99*J99)</f>
        <v>0</v>
      </c>
    </row>
    <row r="100" spans="1:12" ht="34.5" customHeight="1" x14ac:dyDescent="0.25">
      <c r="A100" s="29">
        <v>11</v>
      </c>
      <c r="B100" s="113" t="s">
        <v>205</v>
      </c>
      <c r="C100" s="113"/>
      <c r="D100" s="113"/>
      <c r="E100" s="113"/>
      <c r="F100" s="113"/>
      <c r="G100" s="89">
        <v>70</v>
      </c>
      <c r="H100" s="25" t="s">
        <v>2</v>
      </c>
      <c r="K100" s="22">
        <f t="shared" si="10"/>
        <v>0</v>
      </c>
      <c r="L100" s="22">
        <f>SUM(G100*J100)</f>
        <v>0</v>
      </c>
    </row>
    <row r="101" spans="1:12" ht="29.25" customHeight="1" x14ac:dyDescent="0.25">
      <c r="A101" s="29">
        <v>12</v>
      </c>
      <c r="B101" s="113" t="s">
        <v>206</v>
      </c>
      <c r="C101" s="113"/>
      <c r="D101" s="113"/>
      <c r="E101" s="113"/>
      <c r="F101" s="113"/>
      <c r="G101" s="89">
        <v>100</v>
      </c>
      <c r="H101" s="25" t="s">
        <v>196</v>
      </c>
      <c r="K101" s="22">
        <f t="shared" si="10"/>
        <v>0</v>
      </c>
      <c r="L101" s="22">
        <f>SUM(G101*J101)</f>
        <v>0</v>
      </c>
    </row>
    <row r="102" spans="1:12" ht="30" customHeight="1" x14ac:dyDescent="0.25">
      <c r="A102" s="29">
        <v>13</v>
      </c>
      <c r="B102" s="113" t="s">
        <v>207</v>
      </c>
      <c r="C102" s="113"/>
      <c r="D102" s="113"/>
      <c r="E102" s="113"/>
      <c r="F102" s="113"/>
      <c r="G102" s="89">
        <v>100</v>
      </c>
      <c r="H102" s="25" t="s">
        <v>196</v>
      </c>
      <c r="K102" s="22">
        <f>SUM(G102*I102)</f>
        <v>0</v>
      </c>
      <c r="L102" s="22">
        <f>SUM(G102*J102)</f>
        <v>0</v>
      </c>
    </row>
    <row r="103" spans="1:12" ht="75.75" customHeight="1" x14ac:dyDescent="0.25">
      <c r="A103" s="29">
        <v>14</v>
      </c>
      <c r="B103" s="113" t="s">
        <v>208</v>
      </c>
      <c r="C103" s="113"/>
      <c r="D103" s="113"/>
      <c r="E103" s="113"/>
      <c r="F103" s="113"/>
      <c r="G103" s="89">
        <v>460</v>
      </c>
      <c r="H103" s="25" t="s">
        <v>196</v>
      </c>
      <c r="K103" s="22">
        <f>SUM(G103*I103)</f>
        <v>0</v>
      </c>
      <c r="L103" s="22">
        <f t="shared" si="11"/>
        <v>0</v>
      </c>
    </row>
    <row r="104" spans="1:12" ht="72" customHeight="1" x14ac:dyDescent="0.25">
      <c r="A104" s="29">
        <v>15</v>
      </c>
      <c r="B104" s="113" t="s">
        <v>209</v>
      </c>
      <c r="C104" s="113"/>
      <c r="D104" s="113"/>
      <c r="E104" s="113"/>
      <c r="F104" s="113"/>
      <c r="G104" s="89">
        <v>400</v>
      </c>
      <c r="H104" s="25" t="s">
        <v>196</v>
      </c>
      <c r="K104" s="22">
        <f t="shared" si="10"/>
        <v>0</v>
      </c>
      <c r="L104" s="22">
        <f t="shared" si="11"/>
        <v>0</v>
      </c>
    </row>
    <row r="105" spans="1:12" ht="74.25" customHeight="1" x14ac:dyDescent="0.25">
      <c r="A105" s="29">
        <v>16</v>
      </c>
      <c r="B105" s="113" t="s">
        <v>210</v>
      </c>
      <c r="C105" s="113"/>
      <c r="D105" s="113"/>
      <c r="E105" s="113"/>
      <c r="F105" s="113"/>
      <c r="G105" s="89">
        <v>175</v>
      </c>
      <c r="H105" s="25" t="s">
        <v>196</v>
      </c>
      <c r="K105" s="22">
        <f t="shared" si="10"/>
        <v>0</v>
      </c>
      <c r="L105" s="22">
        <f t="shared" si="11"/>
        <v>0</v>
      </c>
    </row>
    <row r="106" spans="1:12" ht="60.75" customHeight="1" x14ac:dyDescent="0.25">
      <c r="A106" s="29">
        <v>17</v>
      </c>
      <c r="B106" s="113" t="s">
        <v>211</v>
      </c>
      <c r="C106" s="113"/>
      <c r="D106" s="113"/>
      <c r="E106" s="113"/>
      <c r="F106" s="113"/>
      <c r="G106" s="89">
        <v>30</v>
      </c>
      <c r="H106" s="25" t="s">
        <v>196</v>
      </c>
      <c r="K106" s="22">
        <f t="shared" si="10"/>
        <v>0</v>
      </c>
      <c r="L106" s="22">
        <f t="shared" si="11"/>
        <v>0</v>
      </c>
    </row>
    <row r="107" spans="1:12" ht="31.5" customHeight="1" x14ac:dyDescent="0.25">
      <c r="A107" s="29">
        <v>18</v>
      </c>
      <c r="B107" s="113" t="s">
        <v>340</v>
      </c>
      <c r="C107" s="113"/>
      <c r="D107" s="113"/>
      <c r="E107" s="113"/>
      <c r="F107" s="113"/>
      <c r="G107" s="89">
        <v>17</v>
      </c>
      <c r="H107" s="25" t="s">
        <v>2</v>
      </c>
      <c r="K107" s="22">
        <f t="shared" si="10"/>
        <v>0</v>
      </c>
      <c r="L107" s="22">
        <f t="shared" si="11"/>
        <v>0</v>
      </c>
    </row>
    <row r="108" spans="1:12" ht="18" customHeight="1" x14ac:dyDescent="0.25">
      <c r="A108" s="29">
        <v>19</v>
      </c>
      <c r="B108" s="113" t="s">
        <v>212</v>
      </c>
      <c r="C108" s="113"/>
      <c r="D108" s="113"/>
      <c r="E108" s="113"/>
      <c r="F108" s="113"/>
      <c r="G108" s="89">
        <v>50</v>
      </c>
      <c r="H108" s="25" t="s">
        <v>2</v>
      </c>
      <c r="K108" s="22">
        <f t="shared" si="10"/>
        <v>0</v>
      </c>
      <c r="L108" s="22">
        <f t="shared" si="11"/>
        <v>0</v>
      </c>
    </row>
    <row r="109" spans="1:12" ht="16.5" customHeight="1" x14ac:dyDescent="0.25">
      <c r="A109" s="29">
        <v>20</v>
      </c>
      <c r="B109" s="113" t="s">
        <v>213</v>
      </c>
      <c r="C109" s="113"/>
      <c r="D109" s="113"/>
      <c r="E109" s="113"/>
      <c r="F109" s="113"/>
      <c r="G109" s="89">
        <v>120</v>
      </c>
      <c r="H109" s="25" t="s">
        <v>2</v>
      </c>
      <c r="K109" s="22">
        <f t="shared" si="10"/>
        <v>0</v>
      </c>
      <c r="L109" s="22">
        <f t="shared" si="11"/>
        <v>0</v>
      </c>
    </row>
    <row r="110" spans="1:12" ht="33.75" customHeight="1" x14ac:dyDescent="0.25">
      <c r="A110" s="29">
        <v>21</v>
      </c>
      <c r="B110" s="113" t="s">
        <v>214</v>
      </c>
      <c r="C110" s="113"/>
      <c r="D110" s="113"/>
      <c r="E110" s="113"/>
      <c r="F110" s="113"/>
      <c r="G110" s="89">
        <v>200</v>
      </c>
      <c r="H110" s="25" t="s">
        <v>2</v>
      </c>
      <c r="K110" s="22">
        <f t="shared" si="10"/>
        <v>0</v>
      </c>
      <c r="L110" s="22">
        <f t="shared" si="11"/>
        <v>0</v>
      </c>
    </row>
    <row r="111" spans="1:12" ht="18" customHeight="1" x14ac:dyDescent="0.25">
      <c r="A111" s="29">
        <v>22</v>
      </c>
      <c r="B111" s="113" t="s">
        <v>215</v>
      </c>
      <c r="C111" s="113"/>
      <c r="D111" s="113"/>
      <c r="E111" s="113"/>
      <c r="F111" s="113"/>
      <c r="G111" s="89">
        <v>8</v>
      </c>
      <c r="H111" s="25" t="s">
        <v>2</v>
      </c>
      <c r="K111" s="22">
        <f t="shared" si="10"/>
        <v>0</v>
      </c>
      <c r="L111" s="22">
        <f t="shared" si="11"/>
        <v>0</v>
      </c>
    </row>
    <row r="112" spans="1:12" ht="18" customHeight="1" x14ac:dyDescent="0.25">
      <c r="A112" s="29">
        <v>23</v>
      </c>
      <c r="B112" s="113" t="s">
        <v>216</v>
      </c>
      <c r="C112" s="113"/>
      <c r="D112" s="113"/>
      <c r="E112" s="113"/>
      <c r="F112" s="113"/>
      <c r="G112" s="89">
        <v>20</v>
      </c>
      <c r="H112" s="25" t="s">
        <v>2</v>
      </c>
      <c r="K112" s="22">
        <f t="shared" si="10"/>
        <v>0</v>
      </c>
      <c r="L112" s="22">
        <f t="shared" si="11"/>
        <v>0</v>
      </c>
    </row>
    <row r="113" spans="1:12" ht="18" customHeight="1" x14ac:dyDescent="0.25">
      <c r="A113" s="29">
        <v>24</v>
      </c>
      <c r="B113" s="113" t="s">
        <v>217</v>
      </c>
      <c r="C113" s="113"/>
      <c r="D113" s="113"/>
      <c r="E113" s="113"/>
      <c r="F113" s="113"/>
      <c r="G113" s="89">
        <v>10</v>
      </c>
      <c r="H113" s="25" t="s">
        <v>2</v>
      </c>
      <c r="K113" s="22">
        <f t="shared" si="10"/>
        <v>0</v>
      </c>
      <c r="L113" s="22">
        <f t="shared" si="11"/>
        <v>0</v>
      </c>
    </row>
    <row r="114" spans="1:12" ht="19.5" customHeight="1" x14ac:dyDescent="0.25">
      <c r="A114" s="29">
        <v>25</v>
      </c>
      <c r="B114" s="113" t="s">
        <v>218</v>
      </c>
      <c r="C114" s="113"/>
      <c r="D114" s="113"/>
      <c r="E114" s="113"/>
      <c r="F114" s="113"/>
      <c r="G114" s="89">
        <v>3</v>
      </c>
      <c r="H114" s="25" t="s">
        <v>2</v>
      </c>
      <c r="K114" s="22">
        <f t="shared" si="10"/>
        <v>0</v>
      </c>
      <c r="L114" s="22">
        <f t="shared" si="11"/>
        <v>0</v>
      </c>
    </row>
    <row r="115" spans="1:12" ht="18.75" customHeight="1" x14ac:dyDescent="0.25">
      <c r="A115" s="29">
        <v>26</v>
      </c>
      <c r="B115" s="113" t="s">
        <v>219</v>
      </c>
      <c r="C115" s="113"/>
      <c r="D115" s="113"/>
      <c r="E115" s="113"/>
      <c r="F115" s="113"/>
      <c r="G115" s="89">
        <v>5</v>
      </c>
      <c r="H115" s="25" t="s">
        <v>2</v>
      </c>
      <c r="K115" s="22">
        <f t="shared" si="10"/>
        <v>0</v>
      </c>
      <c r="L115" s="22">
        <f t="shared" si="11"/>
        <v>0</v>
      </c>
    </row>
    <row r="116" spans="1:12" ht="18" customHeight="1" x14ac:dyDescent="0.25">
      <c r="A116" s="29">
        <v>27</v>
      </c>
      <c r="B116" s="113" t="s">
        <v>220</v>
      </c>
      <c r="C116" s="113"/>
      <c r="D116" s="113"/>
      <c r="E116" s="113"/>
      <c r="F116" s="113"/>
      <c r="G116" s="89">
        <v>7</v>
      </c>
      <c r="H116" s="25" t="s">
        <v>2</v>
      </c>
      <c r="K116" s="22">
        <f t="shared" si="10"/>
        <v>0</v>
      </c>
      <c r="L116" s="22">
        <f t="shared" si="11"/>
        <v>0</v>
      </c>
    </row>
    <row r="117" spans="1:12" ht="33.75" customHeight="1" x14ac:dyDescent="0.25">
      <c r="A117" s="29">
        <v>28</v>
      </c>
      <c r="B117" s="113" t="s">
        <v>221</v>
      </c>
      <c r="C117" s="113"/>
      <c r="D117" s="113"/>
      <c r="E117" s="113"/>
      <c r="F117" s="113"/>
      <c r="G117" s="89">
        <v>14</v>
      </c>
      <c r="H117" s="25" t="s">
        <v>2</v>
      </c>
      <c r="K117" s="22">
        <f t="shared" si="10"/>
        <v>0</v>
      </c>
      <c r="L117" s="22">
        <f t="shared" si="11"/>
        <v>0</v>
      </c>
    </row>
    <row r="118" spans="1:12" ht="31.5" customHeight="1" x14ac:dyDescent="0.25">
      <c r="A118" s="29">
        <v>29</v>
      </c>
      <c r="B118" s="113" t="s">
        <v>222</v>
      </c>
      <c r="C118" s="113"/>
      <c r="D118" s="113"/>
      <c r="E118" s="113"/>
      <c r="F118" s="113"/>
      <c r="G118" s="89">
        <v>12</v>
      </c>
      <c r="H118" s="25" t="s">
        <v>2</v>
      </c>
      <c r="K118" s="22">
        <f t="shared" si="10"/>
        <v>0</v>
      </c>
      <c r="L118" s="22">
        <f t="shared" si="11"/>
        <v>0</v>
      </c>
    </row>
    <row r="119" spans="1:12" ht="31.5" customHeight="1" x14ac:dyDescent="0.25">
      <c r="A119" s="29">
        <v>30</v>
      </c>
      <c r="B119" s="113" t="s">
        <v>223</v>
      </c>
      <c r="C119" s="113"/>
      <c r="D119" s="113"/>
      <c r="E119" s="113"/>
      <c r="F119" s="113"/>
      <c r="G119" s="89">
        <v>2</v>
      </c>
      <c r="H119" s="25" t="s">
        <v>2</v>
      </c>
      <c r="K119" s="22">
        <f t="shared" si="10"/>
        <v>0</v>
      </c>
      <c r="L119" s="22">
        <f t="shared" si="11"/>
        <v>0</v>
      </c>
    </row>
    <row r="120" spans="1:12" ht="32.25" customHeight="1" x14ac:dyDescent="0.25">
      <c r="A120" s="29">
        <v>31</v>
      </c>
      <c r="B120" s="113" t="s">
        <v>267</v>
      </c>
      <c r="C120" s="113"/>
      <c r="D120" s="113"/>
      <c r="E120" s="113"/>
      <c r="F120" s="113"/>
      <c r="G120" s="89">
        <v>5</v>
      </c>
      <c r="H120" s="25" t="s">
        <v>2</v>
      </c>
      <c r="K120" s="22">
        <f t="shared" si="10"/>
        <v>0</v>
      </c>
      <c r="L120" s="22">
        <f t="shared" si="11"/>
        <v>0</v>
      </c>
    </row>
    <row r="121" spans="1:12" ht="19.5" customHeight="1" x14ac:dyDescent="0.25">
      <c r="A121" s="29">
        <v>32</v>
      </c>
      <c r="B121" s="113" t="s">
        <v>224</v>
      </c>
      <c r="C121" s="113"/>
      <c r="D121" s="113"/>
      <c r="E121" s="113"/>
      <c r="F121" s="113"/>
      <c r="G121" s="89">
        <v>42</v>
      </c>
      <c r="H121" s="25" t="s">
        <v>2</v>
      </c>
      <c r="K121" s="22">
        <f t="shared" si="10"/>
        <v>0</v>
      </c>
      <c r="L121" s="22">
        <f t="shared" si="11"/>
        <v>0</v>
      </c>
    </row>
    <row r="122" spans="1:12" ht="17.25" customHeight="1" x14ac:dyDescent="0.25">
      <c r="A122" s="29">
        <v>33</v>
      </c>
      <c r="B122" s="113" t="s">
        <v>225</v>
      </c>
      <c r="C122" s="113"/>
      <c r="D122" s="113"/>
      <c r="E122" s="113"/>
      <c r="F122" s="113"/>
      <c r="G122" s="89">
        <v>5</v>
      </c>
      <c r="H122" s="25" t="s">
        <v>2</v>
      </c>
      <c r="K122" s="22">
        <f t="shared" si="10"/>
        <v>0</v>
      </c>
      <c r="L122" s="22">
        <f t="shared" si="11"/>
        <v>0</v>
      </c>
    </row>
    <row r="123" spans="1:12" ht="17.25" customHeight="1" x14ac:dyDescent="0.25">
      <c r="A123" s="29">
        <v>34</v>
      </c>
      <c r="B123" s="113" t="s">
        <v>226</v>
      </c>
      <c r="C123" s="113"/>
      <c r="D123" s="113"/>
      <c r="E123" s="113"/>
      <c r="F123" s="113"/>
      <c r="G123" s="89">
        <v>2</v>
      </c>
      <c r="H123" s="25" t="s">
        <v>2</v>
      </c>
      <c r="K123" s="22">
        <f t="shared" si="10"/>
        <v>0</v>
      </c>
      <c r="L123" s="22">
        <f t="shared" si="11"/>
        <v>0</v>
      </c>
    </row>
    <row r="124" spans="1:12" ht="19.5" customHeight="1" x14ac:dyDescent="0.25">
      <c r="A124" s="29">
        <v>35</v>
      </c>
      <c r="B124" s="113" t="s">
        <v>227</v>
      </c>
      <c r="C124" s="113"/>
      <c r="D124" s="113"/>
      <c r="E124" s="113"/>
      <c r="F124" s="113"/>
      <c r="G124" s="89">
        <v>1</v>
      </c>
      <c r="H124" s="25" t="s">
        <v>191</v>
      </c>
      <c r="K124" s="22">
        <f t="shared" si="10"/>
        <v>0</v>
      </c>
      <c r="L124" s="22">
        <f t="shared" si="11"/>
        <v>0</v>
      </c>
    </row>
    <row r="125" spans="1:12" ht="16.5" customHeight="1" x14ac:dyDescent="0.25">
      <c r="A125" s="29">
        <v>36</v>
      </c>
      <c r="B125" s="113" t="s">
        <v>228</v>
      </c>
      <c r="C125" s="113"/>
      <c r="D125" s="113"/>
      <c r="E125" s="113"/>
      <c r="F125" s="113"/>
      <c r="G125" s="89">
        <v>1</v>
      </c>
      <c r="H125" s="25" t="s">
        <v>191</v>
      </c>
      <c r="K125" s="22">
        <f t="shared" si="10"/>
        <v>0</v>
      </c>
      <c r="L125" s="22">
        <f t="shared" si="11"/>
        <v>0</v>
      </c>
    </row>
    <row r="126" spans="1:12" ht="16.5" customHeight="1" x14ac:dyDescent="0.25">
      <c r="A126" s="29">
        <v>37</v>
      </c>
      <c r="B126" s="113" t="s">
        <v>229</v>
      </c>
      <c r="C126" s="113"/>
      <c r="D126" s="113"/>
      <c r="E126" s="113"/>
      <c r="F126" s="113"/>
      <c r="G126" s="89">
        <v>4</v>
      </c>
      <c r="H126" s="25" t="s">
        <v>2</v>
      </c>
      <c r="K126" s="22">
        <f t="shared" si="10"/>
        <v>0</v>
      </c>
      <c r="L126" s="22">
        <f t="shared" si="11"/>
        <v>0</v>
      </c>
    </row>
    <row r="127" spans="1:12" ht="32.25" customHeight="1" x14ac:dyDescent="0.25">
      <c r="A127" s="29">
        <v>38</v>
      </c>
      <c r="B127" s="113" t="s">
        <v>230</v>
      </c>
      <c r="C127" s="113"/>
      <c r="D127" s="113"/>
      <c r="E127" s="113"/>
      <c r="F127" s="113"/>
      <c r="G127" s="89">
        <v>1</v>
      </c>
      <c r="H127" s="25" t="s">
        <v>191</v>
      </c>
      <c r="K127" s="22">
        <f t="shared" si="10"/>
        <v>0</v>
      </c>
      <c r="L127" s="22">
        <f t="shared" si="11"/>
        <v>0</v>
      </c>
    </row>
    <row r="128" spans="1:12" ht="33" customHeight="1" x14ac:dyDescent="0.25">
      <c r="A128" s="29">
        <v>39</v>
      </c>
      <c r="B128" s="113" t="s">
        <v>231</v>
      </c>
      <c r="C128" s="113"/>
      <c r="D128" s="113"/>
      <c r="E128" s="113"/>
      <c r="F128" s="113"/>
      <c r="G128" s="89">
        <v>100</v>
      </c>
      <c r="H128" s="25" t="s">
        <v>196</v>
      </c>
      <c r="K128" s="22">
        <f t="shared" si="10"/>
        <v>0</v>
      </c>
      <c r="L128" s="22">
        <f t="shared" si="11"/>
        <v>0</v>
      </c>
    </row>
    <row r="129" spans="1:12" ht="18" customHeight="1" x14ac:dyDescent="0.25">
      <c r="A129" s="29">
        <v>40</v>
      </c>
      <c r="B129" s="113" t="s">
        <v>232</v>
      </c>
      <c r="C129" s="113"/>
      <c r="D129" s="113"/>
      <c r="E129" s="113"/>
      <c r="F129" s="113"/>
      <c r="G129" s="89">
        <v>8</v>
      </c>
      <c r="H129" s="25" t="s">
        <v>2</v>
      </c>
      <c r="K129" s="22">
        <f t="shared" si="10"/>
        <v>0</v>
      </c>
      <c r="L129" s="22">
        <f t="shared" si="11"/>
        <v>0</v>
      </c>
    </row>
    <row r="130" spans="1:12" ht="32.25" customHeight="1" x14ac:dyDescent="0.25">
      <c r="A130" s="29">
        <v>41</v>
      </c>
      <c r="B130" s="113" t="s">
        <v>233</v>
      </c>
      <c r="C130" s="113"/>
      <c r="D130" s="113"/>
      <c r="E130" s="113"/>
      <c r="F130" s="113"/>
      <c r="G130" s="89">
        <v>20</v>
      </c>
      <c r="H130" s="25" t="s">
        <v>191</v>
      </c>
      <c r="K130" s="22">
        <f t="shared" si="10"/>
        <v>0</v>
      </c>
      <c r="L130" s="22">
        <f t="shared" si="11"/>
        <v>0</v>
      </c>
    </row>
    <row r="131" spans="1:12" ht="18.75" customHeight="1" x14ac:dyDescent="0.25">
      <c r="A131" s="29">
        <v>42</v>
      </c>
      <c r="B131" s="113" t="s">
        <v>234</v>
      </c>
      <c r="C131" s="113"/>
      <c r="D131" s="113"/>
      <c r="E131" s="113"/>
      <c r="F131" s="113"/>
      <c r="G131" s="89">
        <v>1</v>
      </c>
      <c r="H131" s="25" t="s">
        <v>191</v>
      </c>
      <c r="K131" s="22">
        <f t="shared" si="10"/>
        <v>0</v>
      </c>
      <c r="L131" s="22">
        <f t="shared" si="11"/>
        <v>0</v>
      </c>
    </row>
    <row r="132" spans="1:12" ht="34.5" customHeight="1" x14ac:dyDescent="0.25">
      <c r="A132" s="29">
        <v>43</v>
      </c>
      <c r="B132" s="113" t="s">
        <v>235</v>
      </c>
      <c r="C132" s="113"/>
      <c r="D132" s="113"/>
      <c r="E132" s="113"/>
      <c r="F132" s="113"/>
      <c r="G132" s="89">
        <v>1</v>
      </c>
      <c r="H132" s="25" t="s">
        <v>191</v>
      </c>
      <c r="K132" s="22">
        <f t="shared" si="10"/>
        <v>0</v>
      </c>
      <c r="L132" s="22">
        <f t="shared" si="11"/>
        <v>0</v>
      </c>
    </row>
    <row r="133" spans="1:12" ht="30.75" customHeight="1" x14ac:dyDescent="0.25">
      <c r="A133" s="29">
        <v>44</v>
      </c>
      <c r="B133" s="113" t="s">
        <v>236</v>
      </c>
      <c r="C133" s="113"/>
      <c r="D133" s="113"/>
      <c r="E133" s="113"/>
      <c r="F133" s="113"/>
      <c r="G133" s="89">
        <v>1</v>
      </c>
      <c r="H133" s="25" t="s">
        <v>191</v>
      </c>
      <c r="K133" s="22">
        <f t="shared" si="10"/>
        <v>0</v>
      </c>
      <c r="L133" s="22">
        <f t="shared" si="11"/>
        <v>0</v>
      </c>
    </row>
    <row r="134" spans="1:12" ht="20.25" customHeight="1" x14ac:dyDescent="0.25">
      <c r="A134" s="29">
        <v>45</v>
      </c>
      <c r="B134" s="113" t="s">
        <v>237</v>
      </c>
      <c r="C134" s="113"/>
      <c r="D134" s="113"/>
      <c r="E134" s="113"/>
      <c r="F134" s="113"/>
      <c r="G134" s="89">
        <v>1</v>
      </c>
      <c r="H134" s="25" t="s">
        <v>191</v>
      </c>
      <c r="K134" s="22">
        <f t="shared" si="10"/>
        <v>0</v>
      </c>
      <c r="L134" s="22">
        <f t="shared" si="11"/>
        <v>0</v>
      </c>
    </row>
    <row r="135" spans="1:12" ht="30" customHeight="1" x14ac:dyDescent="0.25">
      <c r="A135" s="29">
        <v>46</v>
      </c>
      <c r="B135" s="113" t="s">
        <v>238</v>
      </c>
      <c r="C135" s="113"/>
      <c r="D135" s="113"/>
      <c r="E135" s="113"/>
      <c r="F135" s="113"/>
      <c r="G135" s="89">
        <v>1</v>
      </c>
      <c r="H135" s="25" t="s">
        <v>191</v>
      </c>
      <c r="K135" s="22">
        <f>SUM(G135*I135)</f>
        <v>0</v>
      </c>
      <c r="L135" s="22">
        <f t="shared" si="11"/>
        <v>0</v>
      </c>
    </row>
    <row r="136" spans="1:12" x14ac:dyDescent="0.25">
      <c r="A136" s="128" t="s">
        <v>156</v>
      </c>
      <c r="B136" s="128"/>
      <c r="C136" s="128"/>
      <c r="D136" s="128"/>
      <c r="E136" s="128"/>
      <c r="F136" s="128"/>
      <c r="G136" s="128"/>
      <c r="H136" s="128"/>
      <c r="I136" s="128"/>
      <c r="J136" s="129"/>
      <c r="K136" s="41">
        <f>SUM(K79:K83,K85:K88,K90:K135)</f>
        <v>0</v>
      </c>
      <c r="L136" s="41">
        <f>SUM(L79:L83,L85:L88,L90:L135)</f>
        <v>0</v>
      </c>
    </row>
    <row r="138" spans="1:12" x14ac:dyDescent="0.25">
      <c r="A138" s="124" t="s">
        <v>153</v>
      </c>
      <c r="B138" s="124"/>
      <c r="C138" s="124"/>
      <c r="D138" s="124"/>
      <c r="E138" s="124"/>
      <c r="F138" s="124"/>
      <c r="G138" s="124"/>
      <c r="H138" s="124"/>
      <c r="I138" s="124"/>
      <c r="J138" s="124"/>
      <c r="K138" s="124"/>
      <c r="L138" s="124"/>
    </row>
    <row r="139" spans="1:12" s="50" customFormat="1" ht="20.100000000000001" customHeight="1" x14ac:dyDescent="0.25">
      <c r="A139" s="123" t="s">
        <v>337</v>
      </c>
      <c r="B139" s="123"/>
      <c r="C139" s="123"/>
      <c r="D139" s="123"/>
      <c r="E139" s="123"/>
      <c r="F139" s="123"/>
      <c r="G139" s="123"/>
      <c r="H139" s="123"/>
      <c r="I139" s="123"/>
      <c r="J139" s="123"/>
      <c r="K139" s="123"/>
      <c r="L139" s="123"/>
    </row>
    <row r="140" spans="1:12" ht="134.25" customHeight="1" x14ac:dyDescent="0.25">
      <c r="A140" s="29"/>
      <c r="B140" s="113" t="s">
        <v>293</v>
      </c>
      <c r="C140" s="113"/>
      <c r="D140" s="113"/>
      <c r="E140" s="113"/>
      <c r="F140" s="113"/>
      <c r="G140" s="89">
        <v>112</v>
      </c>
      <c r="H140" s="25" t="s">
        <v>196</v>
      </c>
      <c r="K140" s="22">
        <f>SUM(G140*I140)</f>
        <v>0</v>
      </c>
      <c r="L140" s="22">
        <f>SUM(G140*J140)</f>
        <v>0</v>
      </c>
    </row>
    <row r="141" spans="1:12" ht="93.75" customHeight="1" x14ac:dyDescent="0.25">
      <c r="A141" s="29"/>
      <c r="B141" s="113" t="s">
        <v>294</v>
      </c>
      <c r="C141" s="113"/>
      <c r="D141" s="113"/>
      <c r="E141" s="113"/>
      <c r="F141" s="113"/>
      <c r="G141" s="89">
        <v>4</v>
      </c>
      <c r="H141" s="25" t="s">
        <v>191</v>
      </c>
      <c r="K141" s="22">
        <f>SUM(G141*I141)</f>
        <v>0</v>
      </c>
      <c r="L141" s="22">
        <f t="shared" ref="L141:L212" si="12">SUM(G141*J141)</f>
        <v>0</v>
      </c>
    </row>
    <row r="142" spans="1:12" ht="87.75" customHeight="1" x14ac:dyDescent="0.25">
      <c r="A142" s="29"/>
      <c r="B142" s="113" t="s">
        <v>295</v>
      </c>
      <c r="C142" s="113"/>
      <c r="D142" s="113"/>
      <c r="E142" s="113"/>
      <c r="F142" s="113"/>
      <c r="G142" s="89">
        <v>1</v>
      </c>
      <c r="H142" s="25" t="s">
        <v>191</v>
      </c>
      <c r="K142" s="22">
        <f t="shared" ref="K142:K411" si="13">SUM(G142*I142)</f>
        <v>0</v>
      </c>
      <c r="L142" s="22">
        <f t="shared" si="12"/>
        <v>0</v>
      </c>
    </row>
    <row r="143" spans="1:12" ht="103.5" customHeight="1" x14ac:dyDescent="0.25">
      <c r="A143" s="29"/>
      <c r="B143" s="113" t="s">
        <v>296</v>
      </c>
      <c r="C143" s="113"/>
      <c r="D143" s="113"/>
      <c r="E143" s="113"/>
      <c r="F143" s="113"/>
      <c r="G143" s="89">
        <v>3</v>
      </c>
      <c r="H143" s="25" t="s">
        <v>191</v>
      </c>
      <c r="K143" s="22">
        <f t="shared" si="13"/>
        <v>0</v>
      </c>
      <c r="L143" s="22">
        <f t="shared" si="12"/>
        <v>0</v>
      </c>
    </row>
    <row r="144" spans="1:12" ht="28.5" customHeight="1" x14ac:dyDescent="0.25">
      <c r="A144" s="29"/>
      <c r="B144" s="113" t="s">
        <v>286</v>
      </c>
      <c r="C144" s="113"/>
      <c r="D144" s="113"/>
      <c r="E144" s="113"/>
      <c r="F144" s="113"/>
      <c r="G144" s="89">
        <v>22</v>
      </c>
      <c r="H144" s="25" t="s">
        <v>191</v>
      </c>
      <c r="K144" s="22">
        <f t="shared" si="13"/>
        <v>0</v>
      </c>
      <c r="L144" s="22">
        <f t="shared" si="12"/>
        <v>0</v>
      </c>
    </row>
    <row r="145" spans="1:12" ht="30" customHeight="1" x14ac:dyDescent="0.25">
      <c r="A145" s="29"/>
      <c r="B145" s="113" t="s">
        <v>268</v>
      </c>
      <c r="C145" s="113"/>
      <c r="D145" s="113"/>
      <c r="E145" s="113"/>
      <c r="F145" s="113"/>
      <c r="G145" s="89">
        <v>1</v>
      </c>
      <c r="H145" s="25" t="s">
        <v>191</v>
      </c>
      <c r="K145" s="22">
        <f t="shared" ref="K145:K153" si="14">SUM(G145*I145)</f>
        <v>0</v>
      </c>
      <c r="L145" s="22">
        <f t="shared" ref="L145:L153" si="15">SUM(G145*J145)</f>
        <v>0</v>
      </c>
    </row>
    <row r="146" spans="1:12" ht="28.5" customHeight="1" x14ac:dyDescent="0.25">
      <c r="A146" s="29"/>
      <c r="B146" s="113" t="s">
        <v>269</v>
      </c>
      <c r="C146" s="113"/>
      <c r="D146" s="113"/>
      <c r="E146" s="113"/>
      <c r="F146" s="113"/>
      <c r="G146" s="89">
        <v>1</v>
      </c>
      <c r="H146" s="25" t="s">
        <v>191</v>
      </c>
      <c r="K146" s="22">
        <f t="shared" si="14"/>
        <v>0</v>
      </c>
      <c r="L146" s="22">
        <f t="shared" si="15"/>
        <v>0</v>
      </c>
    </row>
    <row r="147" spans="1:12" ht="30.75" customHeight="1" x14ac:dyDescent="0.25">
      <c r="A147" s="29"/>
      <c r="B147" s="113" t="s">
        <v>297</v>
      </c>
      <c r="C147" s="113"/>
      <c r="D147" s="113"/>
      <c r="E147" s="113"/>
      <c r="F147" s="113"/>
      <c r="G147" s="89">
        <v>4</v>
      </c>
      <c r="H147" s="25" t="s">
        <v>2</v>
      </c>
      <c r="K147" s="22">
        <f t="shared" si="14"/>
        <v>0</v>
      </c>
      <c r="L147" s="22">
        <f t="shared" si="15"/>
        <v>0</v>
      </c>
    </row>
    <row r="148" spans="1:12" s="62" customFormat="1" ht="27.75" customHeight="1" x14ac:dyDescent="0.25">
      <c r="A148" s="29"/>
      <c r="B148" s="113" t="s">
        <v>288</v>
      </c>
      <c r="C148" s="113"/>
      <c r="D148" s="113"/>
      <c r="E148" s="113"/>
      <c r="F148" s="113"/>
      <c r="G148" s="89">
        <v>5</v>
      </c>
      <c r="H148" s="25" t="s">
        <v>2</v>
      </c>
      <c r="I148" s="22"/>
      <c r="J148" s="22"/>
      <c r="K148" s="22">
        <f t="shared" si="14"/>
        <v>0</v>
      </c>
      <c r="L148" s="22">
        <f t="shared" si="15"/>
        <v>0</v>
      </c>
    </row>
    <row r="149" spans="1:12" s="62" customFormat="1" ht="15" customHeight="1" x14ac:dyDescent="0.25">
      <c r="A149" s="29"/>
      <c r="B149" s="113" t="s">
        <v>289</v>
      </c>
      <c r="C149" s="113"/>
      <c r="D149" s="113"/>
      <c r="E149" s="113"/>
      <c r="F149" s="113"/>
      <c r="G149" s="89">
        <v>4</v>
      </c>
      <c r="H149" s="25" t="s">
        <v>2</v>
      </c>
      <c r="I149" s="22"/>
      <c r="J149" s="22"/>
      <c r="K149" s="22">
        <f t="shared" si="14"/>
        <v>0</v>
      </c>
      <c r="L149" s="22">
        <f t="shared" si="15"/>
        <v>0</v>
      </c>
    </row>
    <row r="150" spans="1:12" s="62" customFormat="1" ht="15" customHeight="1" x14ac:dyDescent="0.25">
      <c r="A150" s="29"/>
      <c r="B150" s="113" t="s">
        <v>290</v>
      </c>
      <c r="C150" s="113"/>
      <c r="D150" s="113"/>
      <c r="E150" s="113"/>
      <c r="F150" s="113"/>
      <c r="G150" s="89">
        <v>3</v>
      </c>
      <c r="H150" s="25" t="s">
        <v>2</v>
      </c>
      <c r="I150" s="22"/>
      <c r="J150" s="22"/>
      <c r="K150" s="22">
        <f t="shared" si="14"/>
        <v>0</v>
      </c>
      <c r="L150" s="22">
        <f t="shared" si="15"/>
        <v>0</v>
      </c>
    </row>
    <row r="151" spans="1:12" s="62" customFormat="1" ht="15" customHeight="1" x14ac:dyDescent="0.25">
      <c r="A151" s="29"/>
      <c r="B151" s="113" t="s">
        <v>291</v>
      </c>
      <c r="C151" s="113"/>
      <c r="D151" s="113"/>
      <c r="E151" s="113"/>
      <c r="F151" s="113"/>
      <c r="G151" s="89">
        <v>3</v>
      </c>
      <c r="H151" s="25" t="s">
        <v>2</v>
      </c>
      <c r="I151" s="22"/>
      <c r="J151" s="22"/>
      <c r="K151" s="22">
        <f t="shared" si="14"/>
        <v>0</v>
      </c>
      <c r="L151" s="22">
        <f t="shared" si="15"/>
        <v>0</v>
      </c>
    </row>
    <row r="152" spans="1:12" s="62" customFormat="1" ht="15" customHeight="1" x14ac:dyDescent="0.25">
      <c r="A152" s="29"/>
      <c r="B152" s="113" t="s">
        <v>292</v>
      </c>
      <c r="C152" s="113"/>
      <c r="D152" s="113"/>
      <c r="E152" s="113"/>
      <c r="F152" s="113"/>
      <c r="G152" s="89">
        <v>3</v>
      </c>
      <c r="H152" s="25" t="s">
        <v>2</v>
      </c>
      <c r="I152" s="22"/>
      <c r="J152" s="22"/>
      <c r="K152" s="22">
        <f t="shared" si="14"/>
        <v>0</v>
      </c>
      <c r="L152" s="22">
        <f t="shared" si="15"/>
        <v>0</v>
      </c>
    </row>
    <row r="153" spans="1:12" s="62" customFormat="1" ht="20.25" customHeight="1" x14ac:dyDescent="0.25">
      <c r="A153" s="29"/>
      <c r="B153" s="113" t="s">
        <v>305</v>
      </c>
      <c r="C153" s="113"/>
      <c r="D153" s="113"/>
      <c r="E153" s="113"/>
      <c r="F153" s="113"/>
      <c r="G153" s="89">
        <v>1</v>
      </c>
      <c r="H153" s="25" t="s">
        <v>191</v>
      </c>
      <c r="I153" s="22"/>
      <c r="J153" s="22"/>
      <c r="K153" s="22">
        <f t="shared" si="14"/>
        <v>0</v>
      </c>
      <c r="L153" s="22">
        <f t="shared" si="15"/>
        <v>0</v>
      </c>
    </row>
    <row r="154" spans="1:12" s="63" customFormat="1" ht="20.100000000000001" customHeight="1" x14ac:dyDescent="0.25">
      <c r="A154" s="114" t="s">
        <v>543</v>
      </c>
      <c r="B154" s="114"/>
      <c r="C154" s="114"/>
      <c r="D154" s="114"/>
      <c r="E154" s="114"/>
      <c r="F154" s="114"/>
      <c r="G154" s="114"/>
      <c r="H154" s="114"/>
      <c r="I154" s="114"/>
      <c r="J154" s="114"/>
      <c r="K154" s="114"/>
      <c r="L154" s="114"/>
    </row>
    <row r="155" spans="1:12" s="62" customFormat="1" ht="15.95" customHeight="1" x14ac:dyDescent="0.25">
      <c r="A155" s="59"/>
      <c r="B155" s="115" t="s">
        <v>397</v>
      </c>
      <c r="C155" s="115"/>
      <c r="D155" s="115"/>
      <c r="E155" s="115"/>
      <c r="F155" s="115"/>
      <c r="G155" s="90">
        <v>4</v>
      </c>
      <c r="H155" s="60" t="s">
        <v>2</v>
      </c>
      <c r="I155" s="61"/>
      <c r="J155" s="61"/>
      <c r="K155" s="22"/>
      <c r="L155" s="22"/>
    </row>
    <row r="156" spans="1:12" s="62" customFormat="1" ht="15.95" customHeight="1" x14ac:dyDescent="0.25">
      <c r="A156" s="59"/>
      <c r="B156" s="115" t="s">
        <v>398</v>
      </c>
      <c r="C156" s="115"/>
      <c r="D156" s="115"/>
      <c r="E156" s="115"/>
      <c r="F156" s="115"/>
      <c r="G156" s="90">
        <v>10</v>
      </c>
      <c r="H156" s="60" t="s">
        <v>2</v>
      </c>
      <c r="I156" s="61"/>
      <c r="J156" s="61"/>
      <c r="K156" s="22"/>
      <c r="L156" s="22"/>
    </row>
    <row r="157" spans="1:12" s="62" customFormat="1" ht="15.95" customHeight="1" x14ac:dyDescent="0.25">
      <c r="A157" s="59"/>
      <c r="B157" s="115" t="s">
        <v>399</v>
      </c>
      <c r="C157" s="115"/>
      <c r="D157" s="115"/>
      <c r="E157" s="115"/>
      <c r="F157" s="115"/>
      <c r="G157" s="90">
        <v>22</v>
      </c>
      <c r="H157" s="60" t="s">
        <v>2</v>
      </c>
      <c r="I157" s="61"/>
      <c r="J157" s="61"/>
      <c r="K157" s="22"/>
      <c r="L157" s="22"/>
    </row>
    <row r="158" spans="1:12" s="62" customFormat="1" ht="15.95" customHeight="1" x14ac:dyDescent="0.25">
      <c r="A158" s="59"/>
      <c r="B158" s="115" t="s">
        <v>400</v>
      </c>
      <c r="C158" s="115"/>
      <c r="D158" s="115"/>
      <c r="E158" s="115"/>
      <c r="F158" s="115"/>
      <c r="G158" s="90">
        <v>8</v>
      </c>
      <c r="H158" s="60" t="s">
        <v>2</v>
      </c>
      <c r="I158" s="61"/>
      <c r="J158" s="61"/>
      <c r="K158" s="22"/>
      <c r="L158" s="22"/>
    </row>
    <row r="159" spans="1:12" s="62" customFormat="1" ht="15.95" customHeight="1" x14ac:dyDescent="0.25">
      <c r="A159" s="59"/>
      <c r="B159" s="115" t="s">
        <v>401</v>
      </c>
      <c r="C159" s="115"/>
      <c r="D159" s="115"/>
      <c r="E159" s="115"/>
      <c r="F159" s="115"/>
      <c r="G159" s="90">
        <v>10</v>
      </c>
      <c r="H159" s="60" t="s">
        <v>2</v>
      </c>
      <c r="I159" s="61"/>
      <c r="J159" s="61"/>
      <c r="K159" s="22"/>
      <c r="L159" s="22"/>
    </row>
    <row r="160" spans="1:12" s="62" customFormat="1" ht="15.95" customHeight="1" x14ac:dyDescent="0.25">
      <c r="A160" s="59"/>
      <c r="B160" s="115" t="s">
        <v>402</v>
      </c>
      <c r="C160" s="115"/>
      <c r="D160" s="115"/>
      <c r="E160" s="115"/>
      <c r="F160" s="115"/>
      <c r="G160" s="90">
        <v>22</v>
      </c>
      <c r="H160" s="60" t="s">
        <v>2</v>
      </c>
      <c r="I160" s="61"/>
      <c r="J160" s="61"/>
      <c r="K160" s="22"/>
      <c r="L160" s="22"/>
    </row>
    <row r="161" spans="1:12" s="62" customFormat="1" ht="15.95" customHeight="1" x14ac:dyDescent="0.25">
      <c r="A161" s="59"/>
      <c r="B161" s="115" t="s">
        <v>403</v>
      </c>
      <c r="C161" s="115"/>
      <c r="D161" s="115"/>
      <c r="E161" s="115"/>
      <c r="F161" s="115"/>
      <c r="G161" s="90">
        <v>8</v>
      </c>
      <c r="H161" s="60" t="s">
        <v>2</v>
      </c>
      <c r="I161" s="61"/>
      <c r="J161" s="61"/>
      <c r="K161" s="22"/>
      <c r="L161" s="22"/>
    </row>
    <row r="162" spans="1:12" s="62" customFormat="1" ht="15.95" customHeight="1" x14ac:dyDescent="0.25">
      <c r="A162" s="59"/>
      <c r="B162" s="115" t="s">
        <v>405</v>
      </c>
      <c r="C162" s="115"/>
      <c r="D162" s="115"/>
      <c r="E162" s="115"/>
      <c r="F162" s="115"/>
      <c r="G162" s="90">
        <v>20</v>
      </c>
      <c r="H162" s="60" t="s">
        <v>2</v>
      </c>
      <c r="I162" s="61"/>
      <c r="J162" s="61"/>
      <c r="K162" s="22"/>
      <c r="L162" s="22"/>
    </row>
    <row r="163" spans="1:12" s="62" customFormat="1" ht="15.95" customHeight="1" x14ac:dyDescent="0.25">
      <c r="A163" s="59"/>
      <c r="B163" s="115" t="s">
        <v>404</v>
      </c>
      <c r="C163" s="115"/>
      <c r="D163" s="115"/>
      <c r="E163" s="115"/>
      <c r="F163" s="115"/>
      <c r="G163" s="90">
        <v>22</v>
      </c>
      <c r="H163" s="60" t="s">
        <v>2</v>
      </c>
      <c r="I163" s="61"/>
      <c r="J163" s="61"/>
      <c r="K163" s="22"/>
      <c r="L163" s="22"/>
    </row>
    <row r="164" spans="1:12" s="62" customFormat="1" ht="15.95" customHeight="1" x14ac:dyDescent="0.25">
      <c r="A164" s="59"/>
      <c r="B164" s="115" t="s">
        <v>406</v>
      </c>
      <c r="C164" s="115"/>
      <c r="D164" s="115"/>
      <c r="E164" s="115"/>
      <c r="F164" s="115"/>
      <c r="G164" s="90">
        <v>4</v>
      </c>
      <c r="H164" s="60" t="s">
        <v>2</v>
      </c>
      <c r="I164" s="61"/>
      <c r="J164" s="61"/>
      <c r="K164" s="22"/>
      <c r="L164" s="22"/>
    </row>
    <row r="165" spans="1:12" s="62" customFormat="1" ht="15.95" customHeight="1" x14ac:dyDescent="0.25">
      <c r="A165" s="59"/>
      <c r="B165" s="115" t="s">
        <v>407</v>
      </c>
      <c r="C165" s="115"/>
      <c r="D165" s="115"/>
      <c r="E165" s="115"/>
      <c r="F165" s="115"/>
      <c r="G165" s="90">
        <v>3</v>
      </c>
      <c r="H165" s="60" t="s">
        <v>2</v>
      </c>
      <c r="I165" s="61"/>
      <c r="J165" s="61"/>
      <c r="K165" s="22"/>
      <c r="L165" s="22"/>
    </row>
    <row r="166" spans="1:12" s="62" customFormat="1" ht="15.95" customHeight="1" x14ac:dyDescent="0.25">
      <c r="A166" s="59"/>
      <c r="B166" s="115" t="s">
        <v>510</v>
      </c>
      <c r="C166" s="115"/>
      <c r="D166" s="115"/>
      <c r="E166" s="115"/>
      <c r="F166" s="115"/>
      <c r="G166" s="90">
        <v>10</v>
      </c>
      <c r="H166" s="60" t="s">
        <v>2</v>
      </c>
      <c r="I166" s="61"/>
      <c r="J166" s="61"/>
      <c r="K166" s="22"/>
      <c r="L166" s="22"/>
    </row>
    <row r="167" spans="1:12" s="62" customFormat="1" ht="15.95" customHeight="1" x14ac:dyDescent="0.25">
      <c r="A167" s="59"/>
      <c r="B167" s="115" t="s">
        <v>408</v>
      </c>
      <c r="C167" s="115"/>
      <c r="D167" s="115"/>
      <c r="E167" s="115"/>
      <c r="F167" s="115"/>
      <c r="G167" s="90">
        <v>2</v>
      </c>
      <c r="H167" s="60" t="s">
        <v>2</v>
      </c>
      <c r="I167" s="61"/>
      <c r="J167" s="61"/>
      <c r="K167" s="22"/>
      <c r="L167" s="22"/>
    </row>
    <row r="168" spans="1:12" s="62" customFormat="1" ht="15.95" customHeight="1" x14ac:dyDescent="0.25">
      <c r="A168" s="59"/>
      <c r="B168" s="115" t="s">
        <v>409</v>
      </c>
      <c r="C168" s="115"/>
      <c r="D168" s="115"/>
      <c r="E168" s="115"/>
      <c r="F168" s="115"/>
      <c r="G168" s="90">
        <v>2</v>
      </c>
      <c r="H168" s="60" t="s">
        <v>2</v>
      </c>
      <c r="I168" s="61"/>
      <c r="J168" s="61"/>
      <c r="K168" s="22"/>
      <c r="L168" s="22"/>
    </row>
    <row r="169" spans="1:12" s="62" customFormat="1" ht="15.95" customHeight="1" x14ac:dyDescent="0.25">
      <c r="A169" s="59"/>
      <c r="B169" s="115" t="s">
        <v>410</v>
      </c>
      <c r="C169" s="115"/>
      <c r="D169" s="115"/>
      <c r="E169" s="115"/>
      <c r="F169" s="115"/>
      <c r="G169" s="90">
        <v>1</v>
      </c>
      <c r="H169" s="60" t="s">
        <v>2</v>
      </c>
      <c r="I169" s="61"/>
      <c r="J169" s="61"/>
      <c r="K169" s="22"/>
      <c r="L169" s="22"/>
    </row>
    <row r="170" spans="1:12" s="62" customFormat="1" ht="15.95" customHeight="1" x14ac:dyDescent="0.25">
      <c r="A170" s="59"/>
      <c r="B170" s="115" t="s">
        <v>411</v>
      </c>
      <c r="C170" s="115"/>
      <c r="D170" s="115"/>
      <c r="E170" s="115"/>
      <c r="F170" s="115"/>
      <c r="G170" s="90">
        <v>2</v>
      </c>
      <c r="H170" s="60" t="s">
        <v>2</v>
      </c>
      <c r="I170" s="61"/>
      <c r="J170" s="61"/>
      <c r="K170" s="22"/>
      <c r="L170" s="22"/>
    </row>
    <row r="171" spans="1:12" s="62" customFormat="1" ht="15.95" customHeight="1" x14ac:dyDescent="0.25">
      <c r="A171" s="59"/>
      <c r="B171" s="115" t="s">
        <v>412</v>
      </c>
      <c r="C171" s="115"/>
      <c r="D171" s="115"/>
      <c r="E171" s="115"/>
      <c r="F171" s="115"/>
      <c r="G171" s="90">
        <v>2</v>
      </c>
      <c r="H171" s="60" t="s">
        <v>2</v>
      </c>
      <c r="I171" s="61"/>
      <c r="J171" s="61"/>
      <c r="K171" s="22"/>
      <c r="L171" s="22"/>
    </row>
    <row r="172" spans="1:12" s="62" customFormat="1" ht="15.95" customHeight="1" x14ac:dyDescent="0.25">
      <c r="A172" s="59"/>
      <c r="B172" s="115" t="s">
        <v>413</v>
      </c>
      <c r="C172" s="115"/>
      <c r="D172" s="115"/>
      <c r="E172" s="115"/>
      <c r="F172" s="115"/>
      <c r="G172" s="90">
        <v>1</v>
      </c>
      <c r="H172" s="60" t="s">
        <v>2</v>
      </c>
      <c r="I172" s="61"/>
      <c r="J172" s="61"/>
      <c r="K172" s="22"/>
      <c r="L172" s="22"/>
    </row>
    <row r="173" spans="1:12" s="62" customFormat="1" ht="15.95" customHeight="1" x14ac:dyDescent="0.25">
      <c r="A173" s="59"/>
      <c r="B173" s="115" t="s">
        <v>414</v>
      </c>
      <c r="C173" s="115"/>
      <c r="D173" s="115"/>
      <c r="E173" s="115"/>
      <c r="F173" s="115"/>
      <c r="G173" s="90">
        <v>1</v>
      </c>
      <c r="H173" s="60" t="s">
        <v>2</v>
      </c>
      <c r="I173" s="61"/>
      <c r="J173" s="61"/>
      <c r="K173" s="22"/>
      <c r="L173" s="22"/>
    </row>
    <row r="174" spans="1:12" s="62" customFormat="1" ht="15.95" customHeight="1" x14ac:dyDescent="0.25">
      <c r="A174" s="59"/>
      <c r="B174" s="115" t="s">
        <v>416</v>
      </c>
      <c r="C174" s="115"/>
      <c r="D174" s="115"/>
      <c r="E174" s="115"/>
      <c r="F174" s="115"/>
      <c r="G174" s="90">
        <v>4</v>
      </c>
      <c r="H174" s="60" t="s">
        <v>2</v>
      </c>
      <c r="I174" s="61"/>
      <c r="J174" s="61"/>
      <c r="K174" s="22"/>
      <c r="L174" s="22"/>
    </row>
    <row r="175" spans="1:12" s="62" customFormat="1" ht="15.95" customHeight="1" x14ac:dyDescent="0.25">
      <c r="A175" s="59"/>
      <c r="B175" s="115" t="s">
        <v>415</v>
      </c>
      <c r="C175" s="115"/>
      <c r="D175" s="115"/>
      <c r="E175" s="115"/>
      <c r="F175" s="115"/>
      <c r="G175" s="90">
        <v>1</v>
      </c>
      <c r="H175" s="60" t="s">
        <v>2</v>
      </c>
      <c r="I175" s="61"/>
      <c r="J175" s="61"/>
      <c r="K175" s="22"/>
      <c r="L175" s="22"/>
    </row>
    <row r="176" spans="1:12" s="62" customFormat="1" ht="15.95" customHeight="1" x14ac:dyDescent="0.25">
      <c r="A176" s="59"/>
      <c r="B176" s="115" t="s">
        <v>417</v>
      </c>
      <c r="C176" s="115"/>
      <c r="D176" s="115"/>
      <c r="E176" s="115"/>
      <c r="F176" s="115"/>
      <c r="G176" s="90">
        <v>3</v>
      </c>
      <c r="H176" s="60" t="s">
        <v>2</v>
      </c>
      <c r="I176" s="61"/>
      <c r="J176" s="61"/>
      <c r="K176" s="22"/>
      <c r="L176" s="22"/>
    </row>
    <row r="177" spans="1:12" s="62" customFormat="1" ht="15.95" customHeight="1" x14ac:dyDescent="0.25">
      <c r="A177" s="59"/>
      <c r="B177" s="115" t="s">
        <v>418</v>
      </c>
      <c r="C177" s="115"/>
      <c r="D177" s="115"/>
      <c r="E177" s="115"/>
      <c r="F177" s="115"/>
      <c r="G177" s="90">
        <v>3</v>
      </c>
      <c r="H177" s="60" t="s">
        <v>2</v>
      </c>
      <c r="I177" s="61"/>
      <c r="J177" s="61"/>
      <c r="K177" s="22"/>
      <c r="L177" s="22"/>
    </row>
    <row r="178" spans="1:12" s="62" customFormat="1" ht="15.95" customHeight="1" x14ac:dyDescent="0.25">
      <c r="A178" s="59"/>
      <c r="B178" s="115" t="s">
        <v>419</v>
      </c>
      <c r="C178" s="115"/>
      <c r="D178" s="115"/>
      <c r="E178" s="115"/>
      <c r="F178" s="115"/>
      <c r="G178" s="90">
        <v>3</v>
      </c>
      <c r="H178" s="60" t="s">
        <v>2</v>
      </c>
      <c r="I178" s="61"/>
      <c r="J178" s="61"/>
      <c r="K178" s="22"/>
      <c r="L178" s="22"/>
    </row>
    <row r="179" spans="1:12" s="62" customFormat="1" ht="15.95" customHeight="1" x14ac:dyDescent="0.25">
      <c r="A179" s="59"/>
      <c r="B179" s="115" t="s">
        <v>420</v>
      </c>
      <c r="C179" s="115"/>
      <c r="D179" s="115"/>
      <c r="E179" s="115"/>
      <c r="F179" s="115"/>
      <c r="G179" s="90">
        <v>3</v>
      </c>
      <c r="H179" s="60" t="s">
        <v>2</v>
      </c>
      <c r="I179" s="61"/>
      <c r="J179" s="61"/>
      <c r="K179" s="22"/>
      <c r="L179" s="22"/>
    </row>
    <row r="180" spans="1:12" s="62" customFormat="1" ht="15.95" customHeight="1" x14ac:dyDescent="0.25">
      <c r="A180" s="59"/>
      <c r="B180" s="115" t="s">
        <v>421</v>
      </c>
      <c r="C180" s="115"/>
      <c r="D180" s="115"/>
      <c r="E180" s="115"/>
      <c r="F180" s="115"/>
      <c r="G180" s="90">
        <v>1</v>
      </c>
      <c r="H180" s="60" t="s">
        <v>2</v>
      </c>
      <c r="I180" s="61"/>
      <c r="J180" s="61"/>
      <c r="K180" s="22"/>
      <c r="L180" s="22"/>
    </row>
    <row r="181" spans="1:12" s="62" customFormat="1" ht="15.95" customHeight="1" x14ac:dyDescent="0.25">
      <c r="A181" s="59"/>
      <c r="B181" s="115" t="s">
        <v>422</v>
      </c>
      <c r="C181" s="115"/>
      <c r="D181" s="115"/>
      <c r="E181" s="115"/>
      <c r="F181" s="115"/>
      <c r="G181" s="90">
        <v>5</v>
      </c>
      <c r="H181" s="60" t="s">
        <v>2</v>
      </c>
      <c r="I181" s="61"/>
      <c r="J181" s="61"/>
      <c r="K181" s="22"/>
      <c r="L181" s="22"/>
    </row>
    <row r="182" spans="1:12" s="62" customFormat="1" ht="15.95" customHeight="1" x14ac:dyDescent="0.25">
      <c r="A182" s="59"/>
      <c r="B182" s="115" t="s">
        <v>423</v>
      </c>
      <c r="C182" s="115"/>
      <c r="D182" s="115"/>
      <c r="E182" s="115"/>
      <c r="F182" s="115"/>
      <c r="G182" s="90">
        <v>5</v>
      </c>
      <c r="H182" s="60" t="s">
        <v>2</v>
      </c>
      <c r="I182" s="61"/>
      <c r="J182" s="61"/>
      <c r="K182" s="22"/>
      <c r="L182" s="22"/>
    </row>
    <row r="183" spans="1:12" s="62" customFormat="1" ht="15.95" customHeight="1" x14ac:dyDescent="0.25">
      <c r="A183" s="59"/>
      <c r="B183" s="115" t="s">
        <v>424</v>
      </c>
      <c r="C183" s="115"/>
      <c r="D183" s="115"/>
      <c r="E183" s="115"/>
      <c r="F183" s="115"/>
      <c r="G183" s="90">
        <v>4</v>
      </c>
      <c r="H183" s="60" t="s">
        <v>2</v>
      </c>
      <c r="I183" s="61"/>
      <c r="J183" s="61"/>
      <c r="K183" s="22"/>
      <c r="L183" s="22"/>
    </row>
    <row r="184" spans="1:12" s="62" customFormat="1" ht="15.95" customHeight="1" x14ac:dyDescent="0.25">
      <c r="A184" s="59"/>
      <c r="B184" s="115" t="s">
        <v>425</v>
      </c>
      <c r="C184" s="115"/>
      <c r="D184" s="115"/>
      <c r="E184" s="115"/>
      <c r="F184" s="115"/>
      <c r="G184" s="90">
        <v>5</v>
      </c>
      <c r="H184" s="60" t="s">
        <v>2</v>
      </c>
      <c r="I184" s="61"/>
      <c r="J184" s="61"/>
      <c r="K184" s="22"/>
      <c r="L184" s="22"/>
    </row>
    <row r="185" spans="1:12" s="62" customFormat="1" ht="15.95" customHeight="1" x14ac:dyDescent="0.25">
      <c r="A185" s="59"/>
      <c r="B185" s="115" t="s">
        <v>426</v>
      </c>
      <c r="C185" s="115"/>
      <c r="D185" s="115"/>
      <c r="E185" s="115"/>
      <c r="F185" s="115"/>
      <c r="G185" s="90">
        <v>1</v>
      </c>
      <c r="H185" s="60" t="s">
        <v>2</v>
      </c>
      <c r="I185" s="61"/>
      <c r="J185" s="61"/>
      <c r="K185" s="22"/>
      <c r="L185" s="22"/>
    </row>
    <row r="186" spans="1:12" s="62" customFormat="1" ht="15.95" customHeight="1" x14ac:dyDescent="0.25">
      <c r="A186" s="59"/>
      <c r="B186" s="115" t="s">
        <v>427</v>
      </c>
      <c r="C186" s="115"/>
      <c r="D186" s="115"/>
      <c r="E186" s="115"/>
      <c r="F186" s="115"/>
      <c r="G186" s="90">
        <v>1</v>
      </c>
      <c r="H186" s="60" t="s">
        <v>428</v>
      </c>
      <c r="I186" s="61"/>
      <c r="J186" s="61"/>
      <c r="K186" s="22"/>
      <c r="L186" s="22"/>
    </row>
    <row r="187" spans="1:12" s="62" customFormat="1" ht="15.95" customHeight="1" x14ac:dyDescent="0.25">
      <c r="A187" s="59"/>
      <c r="B187" s="115" t="s">
        <v>429</v>
      </c>
      <c r="C187" s="115"/>
      <c r="D187" s="115"/>
      <c r="E187" s="115"/>
      <c r="F187" s="115"/>
      <c r="G187" s="90">
        <v>4</v>
      </c>
      <c r="H187" s="60" t="s">
        <v>2</v>
      </c>
      <c r="I187" s="61"/>
      <c r="J187" s="61"/>
      <c r="K187" s="22"/>
      <c r="L187" s="22"/>
    </row>
    <row r="188" spans="1:12" s="62" customFormat="1" ht="15.95" customHeight="1" x14ac:dyDescent="0.25">
      <c r="A188" s="59"/>
      <c r="B188" s="115" t="s">
        <v>430</v>
      </c>
      <c r="C188" s="115"/>
      <c r="D188" s="115"/>
      <c r="E188" s="115"/>
      <c r="F188" s="115"/>
      <c r="G188" s="90">
        <v>3</v>
      </c>
      <c r="H188" s="60" t="s">
        <v>2</v>
      </c>
      <c r="I188" s="61"/>
      <c r="J188" s="61"/>
      <c r="K188" s="22"/>
      <c r="L188" s="22"/>
    </row>
    <row r="189" spans="1:12" s="62" customFormat="1" ht="15.95" customHeight="1" x14ac:dyDescent="0.25">
      <c r="A189" s="59"/>
      <c r="B189" s="115" t="s">
        <v>432</v>
      </c>
      <c r="C189" s="115"/>
      <c r="D189" s="115"/>
      <c r="E189" s="115"/>
      <c r="F189" s="115"/>
      <c r="G189" s="90">
        <v>4</v>
      </c>
      <c r="H189" s="60" t="s">
        <v>2</v>
      </c>
      <c r="I189" s="61"/>
      <c r="J189" s="61"/>
      <c r="K189" s="22"/>
      <c r="L189" s="22"/>
    </row>
    <row r="190" spans="1:12" s="62" customFormat="1" ht="15.95" customHeight="1" x14ac:dyDescent="0.25">
      <c r="A190" s="59"/>
      <c r="B190" s="115" t="s">
        <v>431</v>
      </c>
      <c r="C190" s="115"/>
      <c r="D190" s="115"/>
      <c r="E190" s="115"/>
      <c r="F190" s="115"/>
      <c r="G190" s="90">
        <v>10</v>
      </c>
      <c r="H190" s="60" t="s">
        <v>2</v>
      </c>
      <c r="I190" s="61"/>
      <c r="J190" s="61"/>
      <c r="K190" s="22"/>
      <c r="L190" s="22"/>
    </row>
    <row r="191" spans="1:12" s="62" customFormat="1" ht="15.95" customHeight="1" x14ac:dyDescent="0.25">
      <c r="A191" s="59"/>
      <c r="B191" s="115" t="s">
        <v>441</v>
      </c>
      <c r="C191" s="115"/>
      <c r="D191" s="115"/>
      <c r="E191" s="115"/>
      <c r="F191" s="115"/>
      <c r="G191" s="90">
        <v>22</v>
      </c>
      <c r="H191" s="60" t="s">
        <v>2</v>
      </c>
      <c r="I191" s="61"/>
      <c r="J191" s="61"/>
      <c r="K191" s="22"/>
      <c r="L191" s="22"/>
    </row>
    <row r="192" spans="1:12" s="62" customFormat="1" ht="15.95" customHeight="1" x14ac:dyDescent="0.25">
      <c r="A192" s="59"/>
      <c r="B192" s="115" t="s">
        <v>433</v>
      </c>
      <c r="C192" s="115"/>
      <c r="D192" s="115"/>
      <c r="E192" s="115"/>
      <c r="F192" s="115"/>
      <c r="G192" s="90">
        <v>12</v>
      </c>
      <c r="H192" s="60" t="s">
        <v>2</v>
      </c>
      <c r="I192" s="61"/>
      <c r="J192" s="61"/>
      <c r="K192" s="22"/>
      <c r="L192" s="22"/>
    </row>
    <row r="193" spans="1:12" s="62" customFormat="1" ht="15.95" customHeight="1" x14ac:dyDescent="0.25">
      <c r="A193" s="59"/>
      <c r="B193" s="115" t="s">
        <v>434</v>
      </c>
      <c r="C193" s="115"/>
      <c r="D193" s="115"/>
      <c r="E193" s="115"/>
      <c r="F193" s="115"/>
      <c r="G193" s="90">
        <v>6</v>
      </c>
      <c r="H193" s="60" t="s">
        <v>2</v>
      </c>
      <c r="I193" s="61"/>
      <c r="J193" s="61"/>
      <c r="K193" s="22"/>
      <c r="L193" s="22"/>
    </row>
    <row r="194" spans="1:12" s="62" customFormat="1" ht="15.95" customHeight="1" x14ac:dyDescent="0.25">
      <c r="A194" s="59"/>
      <c r="B194" s="115" t="s">
        <v>435</v>
      </c>
      <c r="C194" s="115"/>
      <c r="D194" s="115"/>
      <c r="E194" s="115"/>
      <c r="F194" s="115"/>
      <c r="G194" s="90">
        <v>1</v>
      </c>
      <c r="H194" s="60" t="s">
        <v>2</v>
      </c>
      <c r="I194" s="61"/>
      <c r="J194" s="61"/>
      <c r="K194" s="22"/>
      <c r="L194" s="22"/>
    </row>
    <row r="195" spans="1:12" s="62" customFormat="1" ht="15.95" customHeight="1" x14ac:dyDescent="0.25">
      <c r="A195" s="59"/>
      <c r="B195" s="115" t="s">
        <v>436</v>
      </c>
      <c r="C195" s="115"/>
      <c r="D195" s="115"/>
      <c r="E195" s="115"/>
      <c r="F195" s="115"/>
      <c r="G195" s="90">
        <v>3</v>
      </c>
      <c r="H195" s="60" t="s">
        <v>2</v>
      </c>
      <c r="I195" s="61"/>
      <c r="J195" s="61"/>
      <c r="K195" s="22"/>
      <c r="L195" s="22"/>
    </row>
    <row r="196" spans="1:12" s="62" customFormat="1" ht="15.95" customHeight="1" x14ac:dyDescent="0.25">
      <c r="A196" s="59"/>
      <c r="B196" s="115" t="s">
        <v>437</v>
      </c>
      <c r="C196" s="115"/>
      <c r="D196" s="115"/>
      <c r="E196" s="115"/>
      <c r="F196" s="115"/>
      <c r="G196" s="90">
        <v>2</v>
      </c>
      <c r="H196" s="60" t="s">
        <v>2</v>
      </c>
      <c r="I196" s="61"/>
      <c r="J196" s="61"/>
      <c r="K196" s="22"/>
      <c r="L196" s="22"/>
    </row>
    <row r="197" spans="1:12" s="62" customFormat="1" ht="15.95" customHeight="1" x14ac:dyDescent="0.25">
      <c r="A197" s="59"/>
      <c r="B197" s="115" t="s">
        <v>438</v>
      </c>
      <c r="C197" s="115"/>
      <c r="D197" s="115"/>
      <c r="E197" s="115"/>
      <c r="F197" s="115"/>
      <c r="G197" s="90">
        <v>100</v>
      </c>
      <c r="H197" s="60" t="s">
        <v>2</v>
      </c>
      <c r="I197" s="61"/>
      <c r="J197" s="61"/>
      <c r="K197" s="22"/>
      <c r="L197" s="22"/>
    </row>
    <row r="198" spans="1:12" s="62" customFormat="1" ht="15.95" customHeight="1" x14ac:dyDescent="0.25">
      <c r="A198" s="59"/>
      <c r="B198" s="115" t="s">
        <v>439</v>
      </c>
      <c r="C198" s="115"/>
      <c r="D198" s="115"/>
      <c r="E198" s="115"/>
      <c r="F198" s="115"/>
      <c r="G198" s="90">
        <v>100</v>
      </c>
      <c r="H198" s="60" t="s">
        <v>2</v>
      </c>
      <c r="I198" s="61"/>
      <c r="J198" s="61"/>
      <c r="K198" s="22"/>
      <c r="L198" s="22"/>
    </row>
    <row r="199" spans="1:12" s="62" customFormat="1" ht="15.95" customHeight="1" x14ac:dyDescent="0.25">
      <c r="A199" s="59"/>
      <c r="B199" s="115" t="s">
        <v>440</v>
      </c>
      <c r="C199" s="115"/>
      <c r="D199" s="115"/>
      <c r="E199" s="115"/>
      <c r="F199" s="115"/>
      <c r="G199" s="90">
        <v>1</v>
      </c>
      <c r="H199" s="60" t="s">
        <v>2</v>
      </c>
      <c r="I199" s="61"/>
      <c r="J199" s="61"/>
      <c r="K199" s="22"/>
      <c r="L199" s="22"/>
    </row>
    <row r="200" spans="1:12" ht="20.100000000000001" customHeight="1" x14ac:dyDescent="0.25">
      <c r="A200" s="118" t="s">
        <v>285</v>
      </c>
      <c r="B200" s="118"/>
      <c r="C200" s="118"/>
      <c r="D200" s="118"/>
      <c r="E200" s="118"/>
      <c r="F200" s="118"/>
      <c r="G200" s="118"/>
      <c r="H200" s="118"/>
      <c r="I200" s="118"/>
      <c r="J200" s="118"/>
      <c r="K200" s="118"/>
      <c r="L200" s="118"/>
    </row>
    <row r="201" spans="1:12" ht="60" customHeight="1" x14ac:dyDescent="0.25">
      <c r="A201" s="29"/>
      <c r="B201" s="113" t="s">
        <v>298</v>
      </c>
      <c r="C201" s="113"/>
      <c r="D201" s="113"/>
      <c r="E201" s="113"/>
      <c r="F201" s="113"/>
      <c r="G201" s="89">
        <v>32</v>
      </c>
      <c r="H201" s="25" t="s">
        <v>196</v>
      </c>
      <c r="K201" s="22">
        <f t="shared" si="13"/>
        <v>0</v>
      </c>
      <c r="L201" s="22">
        <f t="shared" si="12"/>
        <v>0</v>
      </c>
    </row>
    <row r="202" spans="1:12" ht="60.75" customHeight="1" x14ac:dyDescent="0.25">
      <c r="A202" s="29"/>
      <c r="B202" s="113" t="s">
        <v>299</v>
      </c>
      <c r="C202" s="113"/>
      <c r="D202" s="113"/>
      <c r="E202" s="113"/>
      <c r="F202" s="113"/>
      <c r="G202" s="89">
        <v>68</v>
      </c>
      <c r="H202" s="25" t="s">
        <v>196</v>
      </c>
      <c r="K202" s="22">
        <f t="shared" si="13"/>
        <v>0</v>
      </c>
      <c r="L202" s="22">
        <f t="shared" si="12"/>
        <v>0</v>
      </c>
    </row>
    <row r="203" spans="1:12" ht="61.5" customHeight="1" x14ac:dyDescent="0.25">
      <c r="A203" s="29"/>
      <c r="B203" s="113" t="s">
        <v>300</v>
      </c>
      <c r="C203" s="113"/>
      <c r="D203" s="113"/>
      <c r="E203" s="113"/>
      <c r="F203" s="113"/>
      <c r="G203" s="89">
        <v>15</v>
      </c>
      <c r="H203" s="25" t="s">
        <v>196</v>
      </c>
      <c r="K203" s="22">
        <f t="shared" si="13"/>
        <v>0</v>
      </c>
      <c r="L203" s="22">
        <f t="shared" si="12"/>
        <v>0</v>
      </c>
    </row>
    <row r="204" spans="1:12" s="50" customFormat="1" ht="60" customHeight="1" x14ac:dyDescent="0.25">
      <c r="A204" s="29"/>
      <c r="B204" s="113" t="s">
        <v>301</v>
      </c>
      <c r="C204" s="113"/>
      <c r="D204" s="113"/>
      <c r="E204" s="113"/>
      <c r="F204" s="113"/>
      <c r="G204" s="89">
        <v>6</v>
      </c>
      <c r="H204" s="25" t="s">
        <v>196</v>
      </c>
      <c r="I204" s="22"/>
      <c r="J204" s="22"/>
      <c r="K204" s="22">
        <f t="shared" si="13"/>
        <v>0</v>
      </c>
      <c r="L204" s="22">
        <f t="shared" si="12"/>
        <v>0</v>
      </c>
    </row>
    <row r="205" spans="1:12" ht="32.25" customHeight="1" x14ac:dyDescent="0.25">
      <c r="A205" s="29"/>
      <c r="B205" s="113" t="s">
        <v>302</v>
      </c>
      <c r="C205" s="113"/>
      <c r="D205" s="113"/>
      <c r="E205" s="113"/>
      <c r="F205" s="113"/>
      <c r="G205" s="89">
        <v>20</v>
      </c>
      <c r="H205" s="25" t="s">
        <v>196</v>
      </c>
      <c r="K205" s="22">
        <f t="shared" si="13"/>
        <v>0</v>
      </c>
      <c r="L205" s="22">
        <f t="shared" si="12"/>
        <v>0</v>
      </c>
    </row>
    <row r="206" spans="1:12" ht="31.5" customHeight="1" x14ac:dyDescent="0.25">
      <c r="A206" s="29"/>
      <c r="B206" s="113" t="s">
        <v>270</v>
      </c>
      <c r="C206" s="113"/>
      <c r="D206" s="113"/>
      <c r="E206" s="113"/>
      <c r="F206" s="113"/>
      <c r="G206" s="89">
        <v>1</v>
      </c>
      <c r="H206" s="25" t="s">
        <v>191</v>
      </c>
      <c r="K206" s="22">
        <f t="shared" si="13"/>
        <v>0</v>
      </c>
      <c r="L206" s="22">
        <f t="shared" si="12"/>
        <v>0</v>
      </c>
    </row>
    <row r="207" spans="1:12" ht="44.25" customHeight="1" x14ac:dyDescent="0.25">
      <c r="A207" s="29"/>
      <c r="B207" s="113" t="s">
        <v>551</v>
      </c>
      <c r="C207" s="113"/>
      <c r="D207" s="113"/>
      <c r="E207" s="113"/>
      <c r="F207" s="113"/>
      <c r="G207" s="89">
        <v>1</v>
      </c>
      <c r="H207" s="25" t="s">
        <v>2</v>
      </c>
      <c r="K207" s="22">
        <f t="shared" si="13"/>
        <v>0</v>
      </c>
      <c r="L207" s="22">
        <f t="shared" si="12"/>
        <v>0</v>
      </c>
    </row>
    <row r="208" spans="1:12" ht="29.25" customHeight="1" x14ac:dyDescent="0.25">
      <c r="A208" s="29"/>
      <c r="B208" s="131" t="s">
        <v>550</v>
      </c>
      <c r="C208" s="131"/>
      <c r="D208" s="131"/>
      <c r="E208" s="131"/>
      <c r="F208" s="131"/>
      <c r="G208" s="89">
        <v>1</v>
      </c>
      <c r="H208" s="25" t="s">
        <v>2</v>
      </c>
      <c r="K208" s="22">
        <f t="shared" si="13"/>
        <v>0</v>
      </c>
      <c r="L208" s="22">
        <f t="shared" si="12"/>
        <v>0</v>
      </c>
    </row>
    <row r="209" spans="1:12" ht="30" customHeight="1" x14ac:dyDescent="0.25">
      <c r="A209" s="29"/>
      <c r="B209" s="131" t="s">
        <v>549</v>
      </c>
      <c r="C209" s="131"/>
      <c r="D209" s="131"/>
      <c r="E209" s="131"/>
      <c r="F209" s="131"/>
      <c r="G209" s="89">
        <v>1</v>
      </c>
      <c r="H209" s="25" t="s">
        <v>2</v>
      </c>
      <c r="K209" s="22">
        <f t="shared" si="13"/>
        <v>0</v>
      </c>
      <c r="L209" s="22">
        <f t="shared" si="12"/>
        <v>0</v>
      </c>
    </row>
    <row r="210" spans="1:12" ht="15.75" customHeight="1" x14ac:dyDescent="0.25">
      <c r="A210" s="29"/>
      <c r="B210" s="113" t="s">
        <v>303</v>
      </c>
      <c r="C210" s="113"/>
      <c r="D210" s="113"/>
      <c r="E210" s="113"/>
      <c r="F210" s="113"/>
      <c r="G210" s="89">
        <v>10</v>
      </c>
      <c r="H210" s="25" t="s">
        <v>2</v>
      </c>
      <c r="K210" s="22">
        <f t="shared" si="13"/>
        <v>0</v>
      </c>
      <c r="L210" s="22">
        <f t="shared" si="12"/>
        <v>0</v>
      </c>
    </row>
    <row r="211" spans="1:12" ht="32.25" customHeight="1" x14ac:dyDescent="0.25">
      <c r="A211" s="29"/>
      <c r="B211" s="113" t="s">
        <v>306</v>
      </c>
      <c r="C211" s="113"/>
      <c r="D211" s="113"/>
      <c r="E211" s="113"/>
      <c r="F211" s="113"/>
      <c r="G211" s="89">
        <v>1</v>
      </c>
      <c r="H211" s="25" t="s">
        <v>191</v>
      </c>
      <c r="K211" s="22">
        <f t="shared" si="13"/>
        <v>0</v>
      </c>
      <c r="L211" s="22">
        <f t="shared" si="12"/>
        <v>0</v>
      </c>
    </row>
    <row r="212" spans="1:12" ht="45" customHeight="1" x14ac:dyDescent="0.25">
      <c r="A212" s="29"/>
      <c r="B212" s="113" t="s">
        <v>307</v>
      </c>
      <c r="C212" s="113"/>
      <c r="D212" s="113"/>
      <c r="E212" s="113"/>
      <c r="F212" s="113"/>
      <c r="G212" s="89">
        <v>1</v>
      </c>
      <c r="H212" s="25" t="s">
        <v>191</v>
      </c>
      <c r="K212" s="22">
        <f t="shared" si="13"/>
        <v>0</v>
      </c>
      <c r="L212" s="22">
        <f t="shared" si="12"/>
        <v>0</v>
      </c>
    </row>
    <row r="213" spans="1:12" s="63" customFormat="1" ht="20.100000000000001" customHeight="1" x14ac:dyDescent="0.25">
      <c r="A213" s="114" t="s">
        <v>544</v>
      </c>
      <c r="B213" s="114"/>
      <c r="C213" s="114"/>
      <c r="D213" s="114"/>
      <c r="E213" s="114"/>
      <c r="F213" s="114"/>
      <c r="G213" s="114"/>
      <c r="H213" s="114"/>
      <c r="I213" s="114"/>
      <c r="J213" s="114"/>
      <c r="K213" s="114"/>
      <c r="L213" s="114"/>
    </row>
    <row r="214" spans="1:12" s="63" customFormat="1" ht="15.95" customHeight="1" x14ac:dyDescent="0.25">
      <c r="A214" s="64"/>
      <c r="B214" s="111" t="s">
        <v>442</v>
      </c>
      <c r="C214" s="111"/>
      <c r="D214" s="111"/>
      <c r="E214" s="111"/>
      <c r="F214" s="111"/>
      <c r="G214" s="91">
        <v>2</v>
      </c>
      <c r="H214" s="66" t="s">
        <v>2</v>
      </c>
      <c r="I214" s="64"/>
      <c r="J214" s="64"/>
      <c r="K214" s="22"/>
      <c r="L214" s="22"/>
    </row>
    <row r="215" spans="1:12" s="63" customFormat="1" ht="15.95" customHeight="1" x14ac:dyDescent="0.25">
      <c r="A215" s="64"/>
      <c r="B215" s="112" t="s">
        <v>443</v>
      </c>
      <c r="C215" s="112"/>
      <c r="D215" s="112"/>
      <c r="E215" s="112"/>
      <c r="F215" s="112"/>
      <c r="G215" s="91">
        <v>4</v>
      </c>
      <c r="H215" s="66" t="s">
        <v>2</v>
      </c>
      <c r="I215" s="65"/>
      <c r="J215" s="64"/>
      <c r="K215" s="22"/>
      <c r="L215" s="22"/>
    </row>
    <row r="216" spans="1:12" s="63" customFormat="1" ht="15.95" customHeight="1" x14ac:dyDescent="0.25">
      <c r="A216" s="67"/>
      <c r="B216" s="111" t="s">
        <v>513</v>
      </c>
      <c r="C216" s="111"/>
      <c r="D216" s="111"/>
      <c r="E216" s="111"/>
      <c r="F216" s="111"/>
      <c r="G216" s="91">
        <v>5</v>
      </c>
      <c r="H216" s="66" t="s">
        <v>2</v>
      </c>
      <c r="I216" s="65"/>
      <c r="J216" s="67"/>
      <c r="K216" s="22"/>
      <c r="L216" s="22"/>
    </row>
    <row r="217" spans="1:12" s="63" customFormat="1" ht="15.95" customHeight="1" x14ac:dyDescent="0.25">
      <c r="A217" s="67"/>
      <c r="B217" s="111" t="s">
        <v>514</v>
      </c>
      <c r="C217" s="111"/>
      <c r="D217" s="111"/>
      <c r="E217" s="111"/>
      <c r="F217" s="111"/>
      <c r="G217" s="91">
        <v>50</v>
      </c>
      <c r="H217" s="66" t="s">
        <v>196</v>
      </c>
      <c r="I217" s="65"/>
      <c r="J217" s="67"/>
      <c r="K217" s="22"/>
      <c r="L217" s="22"/>
    </row>
    <row r="218" spans="1:12" s="63" customFormat="1" ht="15.95" customHeight="1" x14ac:dyDescent="0.25">
      <c r="A218" s="67"/>
      <c r="B218" s="111" t="s">
        <v>515</v>
      </c>
      <c r="C218" s="111"/>
      <c r="D218" s="111"/>
      <c r="E218" s="111"/>
      <c r="F218" s="111"/>
      <c r="G218" s="91">
        <v>120</v>
      </c>
      <c r="H218" s="66" t="s">
        <v>196</v>
      </c>
      <c r="I218" s="65"/>
      <c r="J218" s="67"/>
      <c r="K218" s="22"/>
      <c r="L218" s="22"/>
    </row>
    <row r="219" spans="1:12" s="63" customFormat="1" ht="15.95" customHeight="1" x14ac:dyDescent="0.25">
      <c r="A219" s="67"/>
      <c r="B219" s="111" t="s">
        <v>516</v>
      </c>
      <c r="C219" s="111"/>
      <c r="D219" s="111"/>
      <c r="E219" s="111"/>
      <c r="F219" s="111"/>
      <c r="G219" s="91">
        <v>30</v>
      </c>
      <c r="H219" s="66" t="s">
        <v>196</v>
      </c>
      <c r="I219" s="65"/>
      <c r="J219" s="67"/>
      <c r="K219" s="22"/>
      <c r="L219" s="22"/>
    </row>
    <row r="220" spans="1:12" s="63" customFormat="1" ht="15.95" customHeight="1" x14ac:dyDescent="0.25">
      <c r="A220" s="67"/>
      <c r="B220" s="111" t="s">
        <v>517</v>
      </c>
      <c r="C220" s="111"/>
      <c r="D220" s="111"/>
      <c r="E220" s="111"/>
      <c r="F220" s="111"/>
      <c r="G220" s="91">
        <v>20</v>
      </c>
      <c r="H220" s="66" t="s">
        <v>196</v>
      </c>
      <c r="I220" s="65"/>
      <c r="J220" s="67"/>
      <c r="K220" s="22"/>
      <c r="L220" s="22"/>
    </row>
    <row r="221" spans="1:12" s="63" customFormat="1" ht="15.95" customHeight="1" x14ac:dyDescent="0.25">
      <c r="A221" s="64"/>
      <c r="B221" s="112" t="s">
        <v>518</v>
      </c>
      <c r="C221" s="112"/>
      <c r="D221" s="112"/>
      <c r="E221" s="112"/>
      <c r="F221" s="112"/>
      <c r="G221" s="91">
        <v>14</v>
      </c>
      <c r="H221" s="66" t="s">
        <v>2</v>
      </c>
      <c r="I221" s="65"/>
      <c r="J221" s="64"/>
      <c r="K221" s="22"/>
      <c r="L221" s="22"/>
    </row>
    <row r="222" spans="1:12" s="63" customFormat="1" ht="15.95" customHeight="1" x14ac:dyDescent="0.25">
      <c r="A222" s="64"/>
      <c r="B222" s="112" t="s">
        <v>519</v>
      </c>
      <c r="C222" s="112"/>
      <c r="D222" s="112"/>
      <c r="E222" s="112"/>
      <c r="F222" s="112"/>
      <c r="G222" s="91">
        <v>20</v>
      </c>
      <c r="H222" s="66" t="s">
        <v>2</v>
      </c>
      <c r="I222" s="65"/>
      <c r="J222" s="64"/>
      <c r="K222" s="22"/>
      <c r="L222" s="22"/>
    </row>
    <row r="223" spans="1:12" s="63" customFormat="1" ht="15.95" customHeight="1" x14ac:dyDescent="0.25">
      <c r="A223" s="64"/>
      <c r="B223" s="112" t="s">
        <v>520</v>
      </c>
      <c r="C223" s="112"/>
      <c r="D223" s="112"/>
      <c r="E223" s="112"/>
      <c r="F223" s="112"/>
      <c r="G223" s="91">
        <v>12</v>
      </c>
      <c r="H223" s="66" t="s">
        <v>2</v>
      </c>
      <c r="I223" s="65"/>
      <c r="J223" s="64"/>
      <c r="K223" s="22"/>
      <c r="L223" s="22"/>
    </row>
    <row r="224" spans="1:12" s="63" customFormat="1" ht="15.95" customHeight="1" x14ac:dyDescent="0.25">
      <c r="A224" s="64"/>
      <c r="B224" s="112" t="s">
        <v>521</v>
      </c>
      <c r="C224" s="112"/>
      <c r="D224" s="112"/>
      <c r="E224" s="112"/>
      <c r="F224" s="112"/>
      <c r="G224" s="91">
        <v>6</v>
      </c>
      <c r="H224" s="66" t="s">
        <v>2</v>
      </c>
      <c r="I224" s="65"/>
      <c r="J224" s="64"/>
      <c r="K224" s="22"/>
      <c r="L224" s="22"/>
    </row>
    <row r="225" spans="1:12" s="63" customFormat="1" ht="15.95" customHeight="1" x14ac:dyDescent="0.25">
      <c r="A225" s="64"/>
      <c r="B225" s="112" t="s">
        <v>522</v>
      </c>
      <c r="C225" s="112"/>
      <c r="D225" s="112"/>
      <c r="E225" s="112"/>
      <c r="F225" s="112"/>
      <c r="G225" s="91">
        <v>8</v>
      </c>
      <c r="H225" s="66" t="s">
        <v>2</v>
      </c>
      <c r="I225" s="65"/>
      <c r="J225" s="64"/>
      <c r="K225" s="22"/>
      <c r="L225" s="22"/>
    </row>
    <row r="226" spans="1:12" s="63" customFormat="1" ht="15.95" customHeight="1" x14ac:dyDescent="0.25">
      <c r="A226" s="64"/>
      <c r="B226" s="112" t="s">
        <v>523</v>
      </c>
      <c r="C226" s="112"/>
      <c r="D226" s="112"/>
      <c r="E226" s="112"/>
      <c r="F226" s="112"/>
      <c r="G226" s="91">
        <v>8</v>
      </c>
      <c r="H226" s="66" t="s">
        <v>2</v>
      </c>
      <c r="I226" s="65"/>
      <c r="J226" s="64"/>
      <c r="K226" s="22"/>
      <c r="L226" s="22"/>
    </row>
    <row r="227" spans="1:12" s="63" customFormat="1" ht="15.95" customHeight="1" x14ac:dyDescent="0.25">
      <c r="A227" s="64"/>
      <c r="B227" s="111" t="s">
        <v>524</v>
      </c>
      <c r="C227" s="111"/>
      <c r="D227" s="111"/>
      <c r="E227" s="111"/>
      <c r="F227" s="111"/>
      <c r="G227" s="91">
        <v>6</v>
      </c>
      <c r="H227" s="66" t="s">
        <v>2</v>
      </c>
      <c r="I227" s="64"/>
      <c r="J227" s="64"/>
      <c r="K227" s="22"/>
      <c r="L227" s="22"/>
    </row>
    <row r="228" spans="1:12" s="63" customFormat="1" ht="15.95" customHeight="1" x14ac:dyDescent="0.25">
      <c r="A228" s="64"/>
      <c r="B228" s="112" t="s">
        <v>525</v>
      </c>
      <c r="C228" s="112"/>
      <c r="D228" s="112"/>
      <c r="E228" s="112"/>
      <c r="F228" s="112"/>
      <c r="G228" s="91">
        <v>10</v>
      </c>
      <c r="H228" s="66" t="s">
        <v>2</v>
      </c>
      <c r="I228" s="65"/>
      <c r="J228" s="64"/>
      <c r="K228" s="22"/>
      <c r="L228" s="22"/>
    </row>
    <row r="229" spans="1:12" s="63" customFormat="1" ht="15.95" customHeight="1" x14ac:dyDescent="0.25">
      <c r="A229" s="64"/>
      <c r="B229" s="112" t="s">
        <v>526</v>
      </c>
      <c r="C229" s="112"/>
      <c r="D229" s="112"/>
      <c r="E229" s="112"/>
      <c r="F229" s="112"/>
      <c r="G229" s="91">
        <v>6</v>
      </c>
      <c r="H229" s="66" t="s">
        <v>2</v>
      </c>
      <c r="I229" s="65"/>
      <c r="J229" s="64"/>
      <c r="K229" s="22"/>
      <c r="L229" s="22"/>
    </row>
    <row r="230" spans="1:12" s="63" customFormat="1" ht="15.95" customHeight="1" x14ac:dyDescent="0.25">
      <c r="A230" s="64"/>
      <c r="B230" s="112" t="s">
        <v>527</v>
      </c>
      <c r="C230" s="112"/>
      <c r="D230" s="112"/>
      <c r="E230" s="112"/>
      <c r="F230" s="112"/>
      <c r="G230" s="91">
        <v>8</v>
      </c>
      <c r="H230" s="66" t="s">
        <v>2</v>
      </c>
      <c r="I230" s="65"/>
      <c r="J230" s="64"/>
      <c r="K230" s="22"/>
      <c r="L230" s="22"/>
    </row>
    <row r="231" spans="1:12" s="63" customFormat="1" ht="15.95" customHeight="1" x14ac:dyDescent="0.25">
      <c r="A231" s="64"/>
      <c r="B231" s="112" t="s">
        <v>528</v>
      </c>
      <c r="C231" s="112"/>
      <c r="D231" s="112"/>
      <c r="E231" s="112"/>
      <c r="F231" s="112"/>
      <c r="G231" s="91">
        <v>2</v>
      </c>
      <c r="H231" s="66" t="s">
        <v>2</v>
      </c>
      <c r="I231" s="65"/>
      <c r="J231" s="64"/>
      <c r="K231" s="22"/>
      <c r="L231" s="22"/>
    </row>
    <row r="232" spans="1:12" s="63" customFormat="1" ht="15.95" customHeight="1" x14ac:dyDescent="0.25">
      <c r="A232" s="64"/>
      <c r="B232" s="112" t="s">
        <v>529</v>
      </c>
      <c r="C232" s="112"/>
      <c r="D232" s="112"/>
      <c r="E232" s="112"/>
      <c r="F232" s="112"/>
      <c r="G232" s="91">
        <v>2</v>
      </c>
      <c r="H232" s="66" t="s">
        <v>2</v>
      </c>
      <c r="I232" s="65"/>
      <c r="J232" s="64"/>
      <c r="K232" s="22"/>
      <c r="L232" s="22"/>
    </row>
    <row r="233" spans="1:12" s="63" customFormat="1" ht="15.95" customHeight="1" x14ac:dyDescent="0.25">
      <c r="A233" s="64"/>
      <c r="B233" s="112" t="s">
        <v>530</v>
      </c>
      <c r="C233" s="112"/>
      <c r="D233" s="112"/>
      <c r="E233" s="112"/>
      <c r="F233" s="112"/>
      <c r="G233" s="91">
        <v>2</v>
      </c>
      <c r="H233" s="66" t="s">
        <v>2</v>
      </c>
      <c r="I233" s="65"/>
      <c r="J233" s="64"/>
      <c r="K233" s="22"/>
      <c r="L233" s="22"/>
    </row>
    <row r="234" spans="1:12" s="63" customFormat="1" ht="15.95" customHeight="1" x14ac:dyDescent="0.25">
      <c r="A234" s="64"/>
      <c r="B234" s="112" t="s">
        <v>531</v>
      </c>
      <c r="C234" s="112"/>
      <c r="D234" s="112"/>
      <c r="E234" s="112"/>
      <c r="F234" s="112"/>
      <c r="G234" s="91">
        <v>4</v>
      </c>
      <c r="H234" s="66" t="s">
        <v>2</v>
      </c>
      <c r="I234" s="65"/>
      <c r="J234" s="64"/>
      <c r="K234" s="22"/>
      <c r="L234" s="22"/>
    </row>
    <row r="235" spans="1:12" s="63" customFormat="1" ht="15.95" customHeight="1" x14ac:dyDescent="0.25">
      <c r="A235" s="64"/>
      <c r="B235" s="112" t="s">
        <v>532</v>
      </c>
      <c r="C235" s="112"/>
      <c r="D235" s="112"/>
      <c r="E235" s="112"/>
      <c r="F235" s="112"/>
      <c r="G235" s="91">
        <v>6</v>
      </c>
      <c r="H235" s="66" t="s">
        <v>2</v>
      </c>
      <c r="I235" s="65"/>
      <c r="J235" s="64"/>
      <c r="K235" s="22"/>
      <c r="L235" s="22"/>
    </row>
    <row r="236" spans="1:12" s="63" customFormat="1" ht="15.95" customHeight="1" x14ac:dyDescent="0.25">
      <c r="A236" s="64"/>
      <c r="B236" s="112" t="s">
        <v>533</v>
      </c>
      <c r="C236" s="112"/>
      <c r="D236" s="112"/>
      <c r="E236" s="112"/>
      <c r="F236" s="112"/>
      <c r="G236" s="91">
        <v>4</v>
      </c>
      <c r="H236" s="66" t="s">
        <v>2</v>
      </c>
      <c r="I236" s="65"/>
      <c r="J236" s="64"/>
      <c r="K236" s="22"/>
      <c r="L236" s="22"/>
    </row>
    <row r="237" spans="1:12" s="63" customFormat="1" ht="15.95" customHeight="1" x14ac:dyDescent="0.25">
      <c r="A237" s="64"/>
      <c r="B237" s="112" t="s">
        <v>534</v>
      </c>
      <c r="C237" s="112"/>
      <c r="D237" s="112"/>
      <c r="E237" s="112"/>
      <c r="F237" s="112"/>
      <c r="G237" s="91">
        <v>4</v>
      </c>
      <c r="H237" s="66" t="s">
        <v>2</v>
      </c>
      <c r="I237" s="65"/>
      <c r="J237" s="64"/>
      <c r="K237" s="22"/>
      <c r="L237" s="22"/>
    </row>
    <row r="238" spans="1:12" s="63" customFormat="1" ht="15.95" customHeight="1" x14ac:dyDescent="0.25">
      <c r="A238" s="64"/>
      <c r="B238" s="112" t="s">
        <v>535</v>
      </c>
      <c r="C238" s="112"/>
      <c r="D238" s="112"/>
      <c r="E238" s="112"/>
      <c r="F238" s="112"/>
      <c r="G238" s="91">
        <v>6</v>
      </c>
      <c r="H238" s="66" t="s">
        <v>2</v>
      </c>
      <c r="I238" s="65"/>
      <c r="J238" s="64"/>
      <c r="K238" s="22"/>
      <c r="L238" s="22"/>
    </row>
    <row r="239" spans="1:12" s="63" customFormat="1" ht="15.95" customHeight="1" x14ac:dyDescent="0.25">
      <c r="A239" s="64"/>
      <c r="B239" s="112" t="s">
        <v>536</v>
      </c>
      <c r="C239" s="112"/>
      <c r="D239" s="112"/>
      <c r="E239" s="112"/>
      <c r="F239" s="112"/>
      <c r="G239" s="91">
        <v>8</v>
      </c>
      <c r="H239" s="66" t="s">
        <v>2</v>
      </c>
      <c r="I239" s="65"/>
      <c r="J239" s="64"/>
      <c r="K239" s="22"/>
      <c r="L239" s="22"/>
    </row>
    <row r="240" spans="1:12" s="63" customFormat="1" ht="15.95" customHeight="1" x14ac:dyDescent="0.25">
      <c r="A240" s="64"/>
      <c r="B240" s="112" t="s">
        <v>537</v>
      </c>
      <c r="C240" s="112"/>
      <c r="D240" s="112"/>
      <c r="E240" s="112"/>
      <c r="F240" s="112"/>
      <c r="G240" s="91">
        <v>2</v>
      </c>
      <c r="H240" s="66" t="s">
        <v>2</v>
      </c>
      <c r="I240" s="65"/>
      <c r="J240" s="64"/>
      <c r="K240" s="22"/>
      <c r="L240" s="22"/>
    </row>
    <row r="241" spans="1:12" s="63" customFormat="1" ht="15.95" customHeight="1" x14ac:dyDescent="0.25">
      <c r="A241" s="64"/>
      <c r="B241" s="112" t="s">
        <v>444</v>
      </c>
      <c r="C241" s="112"/>
      <c r="D241" s="112"/>
      <c r="E241" s="112"/>
      <c r="F241" s="112"/>
      <c r="G241" s="91">
        <v>6</v>
      </c>
      <c r="H241" s="66" t="s">
        <v>2</v>
      </c>
      <c r="I241" s="65"/>
      <c r="J241" s="64"/>
      <c r="K241" s="22"/>
      <c r="L241" s="22"/>
    </row>
    <row r="242" spans="1:12" s="63" customFormat="1" ht="15.95" customHeight="1" x14ac:dyDescent="0.25">
      <c r="A242" s="64"/>
      <c r="B242" s="112" t="s">
        <v>445</v>
      </c>
      <c r="C242" s="112"/>
      <c r="D242" s="112"/>
      <c r="E242" s="112"/>
      <c r="F242" s="112"/>
      <c r="G242" s="91">
        <v>6</v>
      </c>
      <c r="H242" s="66" t="s">
        <v>2</v>
      </c>
      <c r="I242" s="65"/>
      <c r="J242" s="64"/>
      <c r="K242" s="22"/>
      <c r="L242" s="22"/>
    </row>
    <row r="243" spans="1:12" s="63" customFormat="1" ht="15.95" customHeight="1" x14ac:dyDescent="0.25">
      <c r="A243" s="64"/>
      <c r="B243" s="112" t="s">
        <v>446</v>
      </c>
      <c r="C243" s="112"/>
      <c r="D243" s="112"/>
      <c r="E243" s="112"/>
      <c r="F243" s="112"/>
      <c r="G243" s="91">
        <v>6</v>
      </c>
      <c r="H243" s="66" t="s">
        <v>2</v>
      </c>
      <c r="I243" s="65"/>
      <c r="J243" s="64"/>
      <c r="K243" s="22"/>
      <c r="L243" s="22"/>
    </row>
    <row r="244" spans="1:12" s="63" customFormat="1" ht="15.95" customHeight="1" x14ac:dyDescent="0.25">
      <c r="A244" s="64"/>
      <c r="B244" s="112" t="s">
        <v>447</v>
      </c>
      <c r="C244" s="112"/>
      <c r="D244" s="112"/>
      <c r="E244" s="112"/>
      <c r="F244" s="112"/>
      <c r="G244" s="91">
        <v>4</v>
      </c>
      <c r="H244" s="66" t="s">
        <v>2</v>
      </c>
      <c r="I244" s="65"/>
      <c r="J244" s="64"/>
      <c r="K244" s="22"/>
      <c r="L244" s="22"/>
    </row>
    <row r="245" spans="1:12" s="63" customFormat="1" ht="15.95" customHeight="1" x14ac:dyDescent="0.25">
      <c r="A245" s="64"/>
      <c r="B245" s="112" t="s">
        <v>448</v>
      </c>
      <c r="C245" s="112"/>
      <c r="D245" s="112"/>
      <c r="E245" s="112"/>
      <c r="F245" s="112"/>
      <c r="G245" s="91">
        <v>4</v>
      </c>
      <c r="H245" s="66" t="s">
        <v>2</v>
      </c>
      <c r="I245" s="65"/>
      <c r="J245" s="64"/>
      <c r="K245" s="22"/>
      <c r="L245" s="22"/>
    </row>
    <row r="246" spans="1:12" s="63" customFormat="1" ht="15.95" customHeight="1" x14ac:dyDescent="0.25">
      <c r="A246" s="64"/>
      <c r="B246" s="112" t="s">
        <v>449</v>
      </c>
      <c r="C246" s="112"/>
      <c r="D246" s="112"/>
      <c r="E246" s="112"/>
      <c r="F246" s="112"/>
      <c r="G246" s="91">
        <v>2</v>
      </c>
      <c r="H246" s="66" t="s">
        <v>2</v>
      </c>
      <c r="I246" s="65"/>
      <c r="J246" s="64"/>
      <c r="K246" s="22"/>
      <c r="L246" s="22"/>
    </row>
    <row r="247" spans="1:12" s="63" customFormat="1" ht="15.95" customHeight="1" x14ac:dyDescent="0.25">
      <c r="A247" s="64"/>
      <c r="B247" s="112" t="s">
        <v>450</v>
      </c>
      <c r="C247" s="112"/>
      <c r="D247" s="112"/>
      <c r="E247" s="112"/>
      <c r="F247" s="112"/>
      <c r="G247" s="91">
        <v>2</v>
      </c>
      <c r="H247" s="66" t="s">
        <v>2</v>
      </c>
      <c r="I247" s="65"/>
      <c r="J247" s="64"/>
      <c r="K247" s="22"/>
      <c r="L247" s="22"/>
    </row>
    <row r="248" spans="1:12" s="63" customFormat="1" ht="15.95" customHeight="1" x14ac:dyDescent="0.25">
      <c r="A248" s="64"/>
      <c r="B248" s="112" t="s">
        <v>451</v>
      </c>
      <c r="C248" s="112"/>
      <c r="D248" s="112"/>
      <c r="E248" s="112"/>
      <c r="F248" s="112"/>
      <c r="G248" s="91">
        <v>4</v>
      </c>
      <c r="H248" s="66" t="s">
        <v>2</v>
      </c>
      <c r="I248" s="65"/>
      <c r="J248" s="64"/>
      <c r="K248" s="22"/>
      <c r="L248" s="22"/>
    </row>
    <row r="249" spans="1:12" s="63" customFormat="1" ht="15.95" customHeight="1" x14ac:dyDescent="0.25">
      <c r="A249" s="64"/>
      <c r="B249" s="112" t="s">
        <v>452</v>
      </c>
      <c r="C249" s="112"/>
      <c r="D249" s="112"/>
      <c r="E249" s="112"/>
      <c r="F249" s="112"/>
      <c r="G249" s="91">
        <v>5</v>
      </c>
      <c r="H249" s="66" t="s">
        <v>2</v>
      </c>
      <c r="I249" s="65"/>
      <c r="J249" s="64"/>
      <c r="K249" s="22"/>
      <c r="L249" s="22"/>
    </row>
    <row r="250" spans="1:12" s="63" customFormat="1" ht="15.95" customHeight="1" x14ac:dyDescent="0.25">
      <c r="A250" s="64"/>
      <c r="B250" s="112" t="s">
        <v>453</v>
      </c>
      <c r="C250" s="112"/>
      <c r="D250" s="112"/>
      <c r="E250" s="112"/>
      <c r="F250" s="112"/>
      <c r="G250" s="91">
        <v>16</v>
      </c>
      <c r="H250" s="66" t="s">
        <v>2</v>
      </c>
      <c r="I250" s="65"/>
      <c r="J250" s="64"/>
      <c r="K250" s="22"/>
      <c r="L250" s="22"/>
    </row>
    <row r="251" spans="1:12" s="63" customFormat="1" ht="15.95" customHeight="1" x14ac:dyDescent="0.25">
      <c r="A251" s="64"/>
      <c r="B251" s="111" t="s">
        <v>454</v>
      </c>
      <c r="C251" s="111"/>
      <c r="D251" s="111"/>
      <c r="E251" s="111"/>
      <c r="F251" s="111"/>
      <c r="G251" s="91">
        <v>15</v>
      </c>
      <c r="H251" s="66" t="s">
        <v>2</v>
      </c>
      <c r="I251" s="64"/>
      <c r="J251" s="64"/>
      <c r="K251" s="22"/>
      <c r="L251" s="22"/>
    </row>
    <row r="252" spans="1:12" s="63" customFormat="1" ht="15.95" customHeight="1" x14ac:dyDescent="0.25">
      <c r="A252" s="64"/>
      <c r="B252" s="112" t="s">
        <v>455</v>
      </c>
      <c r="C252" s="112"/>
      <c r="D252" s="112"/>
      <c r="E252" s="112"/>
      <c r="F252" s="112"/>
      <c r="G252" s="91">
        <v>3</v>
      </c>
      <c r="H252" s="66" t="s">
        <v>2</v>
      </c>
      <c r="I252" s="65"/>
      <c r="J252" s="64"/>
      <c r="K252" s="22"/>
      <c r="L252" s="22"/>
    </row>
    <row r="253" spans="1:12" s="63" customFormat="1" ht="15.95" customHeight="1" x14ac:dyDescent="0.25">
      <c r="A253" s="64"/>
      <c r="B253" s="112" t="s">
        <v>456</v>
      </c>
      <c r="C253" s="112"/>
      <c r="D253" s="112"/>
      <c r="E253" s="112"/>
      <c r="F253" s="112"/>
      <c r="G253" s="91">
        <v>8</v>
      </c>
      <c r="H253" s="66" t="s">
        <v>2</v>
      </c>
      <c r="I253" s="65"/>
      <c r="J253" s="64"/>
      <c r="K253" s="22"/>
      <c r="L253" s="22"/>
    </row>
    <row r="254" spans="1:12" s="63" customFormat="1" ht="15.95" customHeight="1" x14ac:dyDescent="0.25">
      <c r="A254" s="64"/>
      <c r="B254" s="112" t="s">
        <v>457</v>
      </c>
      <c r="C254" s="112"/>
      <c r="D254" s="112"/>
      <c r="E254" s="112"/>
      <c r="F254" s="112"/>
      <c r="G254" s="91">
        <v>12</v>
      </c>
      <c r="H254" s="66" t="s">
        <v>2</v>
      </c>
      <c r="I254" s="65"/>
      <c r="J254" s="64"/>
      <c r="K254" s="22"/>
      <c r="L254" s="22"/>
    </row>
    <row r="255" spans="1:12" s="63" customFormat="1" ht="15.95" customHeight="1" x14ac:dyDescent="0.25">
      <c r="A255" s="64"/>
      <c r="B255" s="112" t="s">
        <v>542</v>
      </c>
      <c r="C255" s="112"/>
      <c r="D255" s="112"/>
      <c r="E255" s="112"/>
      <c r="F255" s="112"/>
      <c r="G255" s="91">
        <v>20</v>
      </c>
      <c r="H255" s="66" t="s">
        <v>2</v>
      </c>
      <c r="I255" s="65"/>
      <c r="J255" s="64"/>
      <c r="K255" s="22"/>
      <c r="L255" s="22"/>
    </row>
    <row r="256" spans="1:12" s="63" customFormat="1" ht="15.95" customHeight="1" x14ac:dyDescent="0.25">
      <c r="A256" s="64"/>
      <c r="B256" s="112" t="s">
        <v>458</v>
      </c>
      <c r="C256" s="112"/>
      <c r="D256" s="112"/>
      <c r="E256" s="112"/>
      <c r="F256" s="112"/>
      <c r="G256" s="91">
        <v>4</v>
      </c>
      <c r="H256" s="66" t="s">
        <v>2</v>
      </c>
      <c r="I256" s="65"/>
      <c r="J256" s="64"/>
      <c r="K256" s="22"/>
      <c r="L256" s="22"/>
    </row>
    <row r="257" spans="1:12" s="63" customFormat="1" ht="15.95" customHeight="1" x14ac:dyDescent="0.25">
      <c r="A257" s="64"/>
      <c r="B257" s="112" t="s">
        <v>459</v>
      </c>
      <c r="C257" s="112"/>
      <c r="D257" s="112"/>
      <c r="E257" s="112"/>
      <c r="F257" s="112"/>
      <c r="G257" s="91">
        <v>10</v>
      </c>
      <c r="H257" s="66" t="s">
        <v>2</v>
      </c>
      <c r="I257" s="65"/>
      <c r="J257" s="64"/>
      <c r="K257" s="22"/>
      <c r="L257" s="22"/>
    </row>
    <row r="258" spans="1:12" s="63" customFormat="1" ht="15.95" customHeight="1" x14ac:dyDescent="0.25">
      <c r="A258" s="64"/>
      <c r="B258" s="112" t="s">
        <v>460</v>
      </c>
      <c r="C258" s="112"/>
      <c r="D258" s="112"/>
      <c r="E258" s="112"/>
      <c r="F258" s="112"/>
      <c r="G258" s="91">
        <v>6</v>
      </c>
      <c r="H258" s="66" t="s">
        <v>2</v>
      </c>
      <c r="I258" s="65"/>
      <c r="J258" s="64"/>
      <c r="K258" s="22"/>
      <c r="L258" s="22"/>
    </row>
    <row r="259" spans="1:12" s="63" customFormat="1" ht="15.95" customHeight="1" x14ac:dyDescent="0.25">
      <c r="A259" s="64"/>
      <c r="B259" s="112" t="s">
        <v>461</v>
      </c>
      <c r="C259" s="112"/>
      <c r="D259" s="112"/>
      <c r="E259" s="112"/>
      <c r="F259" s="112"/>
      <c r="G259" s="91">
        <v>20</v>
      </c>
      <c r="H259" s="66" t="s">
        <v>2</v>
      </c>
      <c r="I259" s="65"/>
      <c r="J259" s="64"/>
      <c r="K259" s="22"/>
      <c r="L259" s="22"/>
    </row>
    <row r="260" spans="1:12" s="63" customFormat="1" ht="15.95" customHeight="1" x14ac:dyDescent="0.25">
      <c r="A260" s="64"/>
      <c r="B260" s="112" t="s">
        <v>462</v>
      </c>
      <c r="C260" s="112"/>
      <c r="D260" s="112"/>
      <c r="E260" s="112"/>
      <c r="F260" s="112"/>
      <c r="G260" s="91">
        <v>10</v>
      </c>
      <c r="H260" s="66" t="s">
        <v>2</v>
      </c>
      <c r="I260" s="65"/>
      <c r="J260" s="64"/>
      <c r="K260" s="22"/>
      <c r="L260" s="22"/>
    </row>
    <row r="261" spans="1:12" s="63" customFormat="1" ht="15.95" customHeight="1" x14ac:dyDescent="0.25">
      <c r="A261" s="64"/>
      <c r="B261" s="112" t="s">
        <v>463</v>
      </c>
      <c r="C261" s="112"/>
      <c r="D261" s="112"/>
      <c r="E261" s="112"/>
      <c r="F261" s="112"/>
      <c r="G261" s="91">
        <v>30</v>
      </c>
      <c r="H261" s="66" t="s">
        <v>2</v>
      </c>
      <c r="I261" s="65"/>
      <c r="J261" s="64"/>
      <c r="K261" s="22"/>
      <c r="L261" s="22"/>
    </row>
    <row r="262" spans="1:12" s="63" customFormat="1" ht="15.95" customHeight="1" x14ac:dyDescent="0.25">
      <c r="A262" s="64"/>
      <c r="B262" s="112" t="s">
        <v>464</v>
      </c>
      <c r="C262" s="112"/>
      <c r="D262" s="112"/>
      <c r="E262" s="112"/>
      <c r="F262" s="112"/>
      <c r="G262" s="91">
        <v>15</v>
      </c>
      <c r="H262" s="66" t="s">
        <v>2</v>
      </c>
      <c r="I262" s="65"/>
      <c r="J262" s="64"/>
      <c r="K262" s="22"/>
      <c r="L262" s="22"/>
    </row>
    <row r="263" spans="1:12" s="63" customFormat="1" ht="15.95" customHeight="1" x14ac:dyDescent="0.25">
      <c r="A263" s="64"/>
      <c r="B263" s="112" t="s">
        <v>465</v>
      </c>
      <c r="C263" s="112"/>
      <c r="D263" s="112"/>
      <c r="E263" s="112"/>
      <c r="F263" s="112"/>
      <c r="G263" s="91">
        <v>20</v>
      </c>
      <c r="H263" s="66" t="s">
        <v>2</v>
      </c>
      <c r="I263" s="65"/>
      <c r="J263" s="64"/>
      <c r="K263" s="22"/>
      <c r="L263" s="22"/>
    </row>
    <row r="264" spans="1:12" s="63" customFormat="1" ht="15.95" customHeight="1" x14ac:dyDescent="0.25">
      <c r="A264" s="64"/>
      <c r="B264" s="112" t="s">
        <v>466</v>
      </c>
      <c r="C264" s="112"/>
      <c r="D264" s="112"/>
      <c r="E264" s="112"/>
      <c r="F264" s="112"/>
      <c r="G264" s="91">
        <v>10</v>
      </c>
      <c r="H264" s="66" t="s">
        <v>2</v>
      </c>
      <c r="I264" s="65"/>
      <c r="J264" s="64"/>
      <c r="K264" s="22"/>
      <c r="L264" s="22"/>
    </row>
    <row r="265" spans="1:12" s="63" customFormat="1" ht="15.95" customHeight="1" x14ac:dyDescent="0.25">
      <c r="A265" s="64"/>
      <c r="B265" s="112" t="s">
        <v>467</v>
      </c>
      <c r="C265" s="112"/>
      <c r="D265" s="112"/>
      <c r="E265" s="112"/>
      <c r="F265" s="112"/>
      <c r="G265" s="91">
        <v>30</v>
      </c>
      <c r="H265" s="66" t="s">
        <v>2</v>
      </c>
      <c r="I265" s="65"/>
      <c r="J265" s="64"/>
      <c r="K265" s="22"/>
      <c r="L265" s="22"/>
    </row>
    <row r="266" spans="1:12" s="63" customFormat="1" ht="15.95" customHeight="1" x14ac:dyDescent="0.25">
      <c r="A266" s="64"/>
      <c r="B266" s="112" t="s">
        <v>468</v>
      </c>
      <c r="C266" s="112"/>
      <c r="D266" s="112"/>
      <c r="E266" s="112"/>
      <c r="F266" s="112"/>
      <c r="G266" s="91">
        <v>15</v>
      </c>
      <c r="H266" s="66" t="s">
        <v>2</v>
      </c>
      <c r="I266" s="65"/>
      <c r="J266" s="64"/>
      <c r="K266" s="22"/>
      <c r="L266" s="22"/>
    </row>
    <row r="267" spans="1:12" s="63" customFormat="1" ht="15.95" customHeight="1" x14ac:dyDescent="0.25">
      <c r="A267" s="64"/>
      <c r="B267" s="111" t="s">
        <v>469</v>
      </c>
      <c r="C267" s="111"/>
      <c r="D267" s="111"/>
      <c r="E267" s="111"/>
      <c r="F267" s="111"/>
      <c r="G267" s="91">
        <v>20</v>
      </c>
      <c r="H267" s="66" t="s">
        <v>2</v>
      </c>
      <c r="I267" s="64"/>
      <c r="J267" s="64"/>
      <c r="K267" s="22"/>
      <c r="L267" s="22"/>
    </row>
    <row r="268" spans="1:12" s="63" customFormat="1" ht="15.95" customHeight="1" x14ac:dyDescent="0.25">
      <c r="A268" s="64"/>
      <c r="B268" s="112" t="s">
        <v>470</v>
      </c>
      <c r="C268" s="112"/>
      <c r="D268" s="112"/>
      <c r="E268" s="112"/>
      <c r="F268" s="112"/>
      <c r="G268" s="91">
        <v>10</v>
      </c>
      <c r="H268" s="66" t="s">
        <v>2</v>
      </c>
      <c r="I268" s="65"/>
      <c r="J268" s="64"/>
      <c r="K268" s="22"/>
      <c r="L268" s="22"/>
    </row>
    <row r="269" spans="1:12" s="63" customFormat="1" ht="15.95" customHeight="1" x14ac:dyDescent="0.25">
      <c r="A269" s="64"/>
      <c r="B269" s="112" t="s">
        <v>471</v>
      </c>
      <c r="C269" s="112"/>
      <c r="D269" s="112"/>
      <c r="E269" s="112"/>
      <c r="F269" s="112"/>
      <c r="G269" s="91">
        <v>6</v>
      </c>
      <c r="H269" s="66" t="s">
        <v>2</v>
      </c>
      <c r="I269" s="65"/>
      <c r="J269" s="64"/>
      <c r="K269" s="22"/>
      <c r="L269" s="22"/>
    </row>
    <row r="270" spans="1:12" s="63" customFormat="1" ht="15.95" customHeight="1" x14ac:dyDescent="0.25">
      <c r="A270" s="64"/>
      <c r="B270" s="112" t="s">
        <v>472</v>
      </c>
      <c r="C270" s="112"/>
      <c r="D270" s="112"/>
      <c r="E270" s="112"/>
      <c r="F270" s="112"/>
      <c r="G270" s="91">
        <v>4</v>
      </c>
      <c r="H270" s="66" t="s">
        <v>2</v>
      </c>
      <c r="I270" s="65"/>
      <c r="J270" s="64"/>
      <c r="K270" s="22"/>
      <c r="L270" s="22"/>
    </row>
    <row r="271" spans="1:12" s="63" customFormat="1" ht="15.95" customHeight="1" x14ac:dyDescent="0.25">
      <c r="A271" s="64"/>
      <c r="B271" s="112" t="s">
        <v>473</v>
      </c>
      <c r="C271" s="112"/>
      <c r="D271" s="112"/>
      <c r="E271" s="112"/>
      <c r="F271" s="112"/>
      <c r="G271" s="91">
        <v>10</v>
      </c>
      <c r="H271" s="66" t="s">
        <v>2</v>
      </c>
      <c r="I271" s="65"/>
      <c r="J271" s="64"/>
      <c r="K271" s="22"/>
      <c r="L271" s="22"/>
    </row>
    <row r="272" spans="1:12" s="63" customFormat="1" ht="15.95" customHeight="1" x14ac:dyDescent="0.25">
      <c r="A272" s="64"/>
      <c r="B272" s="112" t="s">
        <v>474</v>
      </c>
      <c r="C272" s="112"/>
      <c r="D272" s="112"/>
      <c r="E272" s="112"/>
      <c r="F272" s="112"/>
      <c r="G272" s="91">
        <v>6</v>
      </c>
      <c r="H272" s="66" t="s">
        <v>2</v>
      </c>
      <c r="I272" s="65"/>
      <c r="J272" s="64"/>
      <c r="K272" s="22"/>
      <c r="L272" s="22"/>
    </row>
    <row r="273" spans="1:12" s="63" customFormat="1" ht="15.95" customHeight="1" x14ac:dyDescent="0.25">
      <c r="A273" s="64"/>
      <c r="B273" s="112" t="s">
        <v>475</v>
      </c>
      <c r="C273" s="112"/>
      <c r="D273" s="112"/>
      <c r="E273" s="112"/>
      <c r="F273" s="112"/>
      <c r="G273" s="91">
        <v>10</v>
      </c>
      <c r="H273" s="66" t="s">
        <v>2</v>
      </c>
      <c r="I273" s="65"/>
      <c r="J273" s="64"/>
      <c r="K273" s="22"/>
      <c r="L273" s="22"/>
    </row>
    <row r="274" spans="1:12" s="63" customFormat="1" ht="15.95" customHeight="1" x14ac:dyDescent="0.25">
      <c r="A274" s="64"/>
      <c r="B274" s="112" t="s">
        <v>476</v>
      </c>
      <c r="C274" s="112"/>
      <c r="D274" s="112"/>
      <c r="E274" s="112"/>
      <c r="F274" s="112"/>
      <c r="G274" s="91">
        <v>10</v>
      </c>
      <c r="H274" s="66" t="s">
        <v>2</v>
      </c>
      <c r="I274" s="65"/>
      <c r="J274" s="64"/>
      <c r="K274" s="22"/>
      <c r="L274" s="22"/>
    </row>
    <row r="275" spans="1:12" s="63" customFormat="1" ht="15.95" customHeight="1" x14ac:dyDescent="0.25">
      <c r="A275" s="64"/>
      <c r="B275" s="112" t="s">
        <v>477</v>
      </c>
      <c r="C275" s="112"/>
      <c r="D275" s="112"/>
      <c r="E275" s="112"/>
      <c r="F275" s="112"/>
      <c r="G275" s="91">
        <v>10</v>
      </c>
      <c r="H275" s="66" t="s">
        <v>2</v>
      </c>
      <c r="I275" s="65"/>
      <c r="J275" s="64"/>
      <c r="K275" s="22"/>
      <c r="L275" s="22"/>
    </row>
    <row r="276" spans="1:12" s="63" customFormat="1" ht="15.95" customHeight="1" x14ac:dyDescent="0.25">
      <c r="A276" s="64"/>
      <c r="B276" s="112" t="s">
        <v>478</v>
      </c>
      <c r="C276" s="112"/>
      <c r="D276" s="112"/>
      <c r="E276" s="112"/>
      <c r="F276" s="112"/>
      <c r="G276" s="91">
        <v>10</v>
      </c>
      <c r="H276" s="66" t="s">
        <v>2</v>
      </c>
      <c r="I276" s="65"/>
      <c r="J276" s="64"/>
      <c r="K276" s="22"/>
      <c r="L276" s="22"/>
    </row>
    <row r="277" spans="1:12" s="63" customFormat="1" ht="15.95" customHeight="1" x14ac:dyDescent="0.25">
      <c r="A277" s="64"/>
      <c r="B277" s="112" t="s">
        <v>479</v>
      </c>
      <c r="C277" s="112"/>
      <c r="D277" s="112"/>
      <c r="E277" s="112"/>
      <c r="F277" s="112"/>
      <c r="G277" s="91">
        <v>33</v>
      </c>
      <c r="H277" s="66" t="s">
        <v>2</v>
      </c>
      <c r="I277" s="65"/>
      <c r="J277" s="64"/>
      <c r="K277" s="22"/>
      <c r="L277" s="22"/>
    </row>
    <row r="278" spans="1:12" s="63" customFormat="1" ht="15.95" customHeight="1" x14ac:dyDescent="0.25">
      <c r="A278" s="64"/>
      <c r="B278" s="112" t="s">
        <v>480</v>
      </c>
      <c r="C278" s="112"/>
      <c r="D278" s="112"/>
      <c r="E278" s="112"/>
      <c r="F278" s="112"/>
      <c r="G278" s="91">
        <v>21</v>
      </c>
      <c r="H278" s="66" t="s">
        <v>2</v>
      </c>
      <c r="I278" s="65"/>
      <c r="J278" s="64"/>
      <c r="K278" s="22"/>
      <c r="L278" s="22"/>
    </row>
    <row r="279" spans="1:12" s="63" customFormat="1" ht="15.95" customHeight="1" x14ac:dyDescent="0.25">
      <c r="A279" s="64"/>
      <c r="B279" s="112" t="s">
        <v>481</v>
      </c>
      <c r="C279" s="112"/>
      <c r="D279" s="112"/>
      <c r="E279" s="112"/>
      <c r="F279" s="112"/>
      <c r="G279" s="91">
        <v>6</v>
      </c>
      <c r="H279" s="66" t="s">
        <v>2</v>
      </c>
      <c r="I279" s="65"/>
      <c r="J279" s="64"/>
      <c r="K279" s="22"/>
      <c r="L279" s="22"/>
    </row>
    <row r="280" spans="1:12" s="63" customFormat="1" ht="15.95" customHeight="1" x14ac:dyDescent="0.25">
      <c r="A280" s="64"/>
      <c r="B280" s="112" t="s">
        <v>482</v>
      </c>
      <c r="C280" s="112"/>
      <c r="D280" s="112"/>
      <c r="E280" s="112"/>
      <c r="F280" s="112"/>
      <c r="G280" s="91">
        <v>8</v>
      </c>
      <c r="H280" s="66" t="s">
        <v>2</v>
      </c>
      <c r="I280" s="65"/>
      <c r="J280" s="64"/>
      <c r="K280" s="22"/>
      <c r="L280" s="22"/>
    </row>
    <row r="281" spans="1:12" s="63" customFormat="1" ht="15.95" customHeight="1" x14ac:dyDescent="0.25">
      <c r="A281" s="64"/>
      <c r="B281" s="112" t="s">
        <v>483</v>
      </c>
      <c r="C281" s="112"/>
      <c r="D281" s="112"/>
      <c r="E281" s="112"/>
      <c r="F281" s="112"/>
      <c r="G281" s="91">
        <v>6</v>
      </c>
      <c r="H281" s="66" t="s">
        <v>2</v>
      </c>
      <c r="I281" s="65"/>
      <c r="J281" s="64"/>
      <c r="K281" s="22"/>
      <c r="L281" s="22"/>
    </row>
    <row r="282" spans="1:12" s="63" customFormat="1" ht="15.95" customHeight="1" x14ac:dyDescent="0.25">
      <c r="A282" s="64"/>
      <c r="B282" s="112" t="s">
        <v>485</v>
      </c>
      <c r="C282" s="112"/>
      <c r="D282" s="112"/>
      <c r="E282" s="112"/>
      <c r="F282" s="112"/>
      <c r="G282" s="91">
        <v>20</v>
      </c>
      <c r="H282" s="66" t="s">
        <v>2</v>
      </c>
      <c r="I282" s="65"/>
      <c r="J282" s="64"/>
      <c r="K282" s="22"/>
      <c r="L282" s="22"/>
    </row>
    <row r="283" spans="1:12" s="63" customFormat="1" ht="15.95" customHeight="1" x14ac:dyDescent="0.25">
      <c r="A283" s="64"/>
      <c r="B283" s="111" t="s">
        <v>484</v>
      </c>
      <c r="C283" s="111"/>
      <c r="D283" s="111"/>
      <c r="E283" s="111"/>
      <c r="F283" s="111"/>
      <c r="G283" s="91">
        <v>10</v>
      </c>
      <c r="H283" s="66" t="s">
        <v>2</v>
      </c>
      <c r="I283" s="64"/>
      <c r="J283" s="64"/>
      <c r="K283" s="22"/>
      <c r="L283" s="22"/>
    </row>
    <row r="284" spans="1:12" s="63" customFormat="1" ht="15.95" customHeight="1" x14ac:dyDescent="0.25">
      <c r="A284" s="64"/>
      <c r="B284" s="112" t="s">
        <v>486</v>
      </c>
      <c r="C284" s="112"/>
      <c r="D284" s="112"/>
      <c r="E284" s="112"/>
      <c r="F284" s="112"/>
      <c r="G284" s="91">
        <v>20</v>
      </c>
      <c r="H284" s="66" t="s">
        <v>2</v>
      </c>
      <c r="I284" s="65"/>
      <c r="J284" s="64"/>
      <c r="K284" s="22"/>
      <c r="L284" s="22"/>
    </row>
    <row r="285" spans="1:12" s="63" customFormat="1" ht="15.95" customHeight="1" x14ac:dyDescent="0.25">
      <c r="A285" s="64"/>
      <c r="B285" s="112" t="s">
        <v>487</v>
      </c>
      <c r="C285" s="112"/>
      <c r="D285" s="112"/>
      <c r="E285" s="112"/>
      <c r="F285" s="112"/>
      <c r="G285" s="91">
        <v>10</v>
      </c>
      <c r="H285" s="66" t="s">
        <v>2</v>
      </c>
      <c r="I285" s="65"/>
      <c r="J285" s="64"/>
      <c r="K285" s="22"/>
      <c r="L285" s="22"/>
    </row>
    <row r="286" spans="1:12" s="63" customFormat="1" ht="15.95" customHeight="1" x14ac:dyDescent="0.25">
      <c r="A286" s="64"/>
      <c r="B286" s="112" t="s">
        <v>488</v>
      </c>
      <c r="C286" s="112"/>
      <c r="D286" s="112"/>
      <c r="E286" s="112"/>
      <c r="F286" s="112"/>
      <c r="G286" s="91">
        <v>15</v>
      </c>
      <c r="H286" s="66" t="s">
        <v>2</v>
      </c>
      <c r="I286" s="65"/>
      <c r="J286" s="64"/>
      <c r="K286" s="22"/>
      <c r="L286" s="22"/>
    </row>
    <row r="287" spans="1:12" s="63" customFormat="1" ht="15.95" customHeight="1" x14ac:dyDescent="0.25">
      <c r="A287" s="64"/>
      <c r="B287" s="112" t="s">
        <v>489</v>
      </c>
      <c r="C287" s="112"/>
      <c r="D287" s="112"/>
      <c r="E287" s="112"/>
      <c r="F287" s="112"/>
      <c r="G287" s="91">
        <v>5</v>
      </c>
      <c r="H287" s="66" t="s">
        <v>2</v>
      </c>
      <c r="I287" s="65"/>
      <c r="J287" s="64"/>
      <c r="K287" s="22"/>
      <c r="L287" s="22"/>
    </row>
    <row r="288" spans="1:12" s="63" customFormat="1" ht="15.95" customHeight="1" x14ac:dyDescent="0.25">
      <c r="A288" s="64"/>
      <c r="B288" s="112" t="s">
        <v>490</v>
      </c>
      <c r="C288" s="112"/>
      <c r="D288" s="112"/>
      <c r="E288" s="112"/>
      <c r="F288" s="112"/>
      <c r="G288" s="91">
        <v>5</v>
      </c>
      <c r="H288" s="66" t="s">
        <v>2</v>
      </c>
      <c r="I288" s="65"/>
      <c r="J288" s="64"/>
      <c r="K288" s="22"/>
      <c r="L288" s="22"/>
    </row>
    <row r="289" spans="1:12" s="63" customFormat="1" ht="15.95" customHeight="1" x14ac:dyDescent="0.25">
      <c r="A289" s="64"/>
      <c r="B289" s="112" t="s">
        <v>491</v>
      </c>
      <c r="C289" s="112"/>
      <c r="D289" s="112"/>
      <c r="E289" s="112"/>
      <c r="F289" s="112"/>
      <c r="G289" s="91">
        <v>2</v>
      </c>
      <c r="H289" s="66" t="s">
        <v>2</v>
      </c>
      <c r="I289" s="65"/>
      <c r="J289" s="64"/>
      <c r="K289" s="22"/>
      <c r="L289" s="22"/>
    </row>
    <row r="290" spans="1:12" s="63" customFormat="1" ht="15.95" customHeight="1" x14ac:dyDescent="0.25">
      <c r="A290" s="64"/>
      <c r="B290" s="112" t="s">
        <v>492</v>
      </c>
      <c r="C290" s="112"/>
      <c r="D290" s="112"/>
      <c r="E290" s="112"/>
      <c r="F290" s="112"/>
      <c r="G290" s="91">
        <v>2</v>
      </c>
      <c r="H290" s="66" t="s">
        <v>2</v>
      </c>
      <c r="I290" s="65"/>
      <c r="J290" s="64"/>
      <c r="K290" s="22"/>
      <c r="L290" s="22"/>
    </row>
    <row r="291" spans="1:12" s="63" customFormat="1" ht="15.95" customHeight="1" x14ac:dyDescent="0.25">
      <c r="A291" s="64"/>
      <c r="B291" s="112" t="s">
        <v>493</v>
      </c>
      <c r="C291" s="112"/>
      <c r="D291" s="112"/>
      <c r="E291" s="112"/>
      <c r="F291" s="112"/>
      <c r="G291" s="91">
        <v>50</v>
      </c>
      <c r="H291" s="66" t="s">
        <v>196</v>
      </c>
      <c r="I291" s="65"/>
      <c r="J291" s="64"/>
      <c r="K291" s="22"/>
      <c r="L291" s="22"/>
    </row>
    <row r="292" spans="1:12" s="63" customFormat="1" ht="15.95" customHeight="1" x14ac:dyDescent="0.25">
      <c r="A292" s="64"/>
      <c r="B292" s="112" t="s">
        <v>494</v>
      </c>
      <c r="C292" s="112"/>
      <c r="D292" s="112"/>
      <c r="E292" s="112"/>
      <c r="F292" s="112"/>
      <c r="G292" s="91">
        <v>120</v>
      </c>
      <c r="H292" s="66" t="s">
        <v>196</v>
      </c>
      <c r="I292" s="65"/>
      <c r="J292" s="64"/>
      <c r="K292" s="22"/>
      <c r="L292" s="22"/>
    </row>
    <row r="293" spans="1:12" s="63" customFormat="1" ht="15.95" customHeight="1" x14ac:dyDescent="0.25">
      <c r="A293" s="64"/>
      <c r="B293" s="112" t="s">
        <v>495</v>
      </c>
      <c r="C293" s="112"/>
      <c r="D293" s="112"/>
      <c r="E293" s="112"/>
      <c r="F293" s="112"/>
      <c r="G293" s="91">
        <v>30</v>
      </c>
      <c r="H293" s="66" t="s">
        <v>196</v>
      </c>
      <c r="I293" s="65"/>
      <c r="J293" s="64"/>
      <c r="K293" s="22"/>
      <c r="L293" s="22"/>
    </row>
    <row r="294" spans="1:12" s="63" customFormat="1" ht="15.95" customHeight="1" x14ac:dyDescent="0.25">
      <c r="A294" s="64"/>
      <c r="B294" s="112" t="s">
        <v>496</v>
      </c>
      <c r="C294" s="112"/>
      <c r="D294" s="112"/>
      <c r="E294" s="112"/>
      <c r="F294" s="112"/>
      <c r="G294" s="91">
        <v>20</v>
      </c>
      <c r="H294" s="66" t="s">
        <v>196</v>
      </c>
      <c r="I294" s="65"/>
      <c r="J294" s="64"/>
      <c r="K294" s="22"/>
      <c r="L294" s="22"/>
    </row>
    <row r="295" spans="1:12" s="63" customFormat="1" ht="15.95" customHeight="1" x14ac:dyDescent="0.25">
      <c r="A295" s="67"/>
      <c r="B295" s="112" t="s">
        <v>538</v>
      </c>
      <c r="C295" s="112"/>
      <c r="D295" s="112"/>
      <c r="E295" s="112"/>
      <c r="F295" s="112"/>
      <c r="G295" s="91">
        <v>2</v>
      </c>
      <c r="H295" s="66" t="s">
        <v>2</v>
      </c>
      <c r="I295" s="65"/>
      <c r="J295" s="67"/>
      <c r="K295" s="22"/>
      <c r="L295" s="22"/>
    </row>
    <row r="296" spans="1:12" s="63" customFormat="1" ht="15.95" customHeight="1" x14ac:dyDescent="0.25">
      <c r="A296" s="64"/>
      <c r="B296" s="112" t="s">
        <v>497</v>
      </c>
      <c r="C296" s="112"/>
      <c r="D296" s="112"/>
      <c r="E296" s="112"/>
      <c r="F296" s="112"/>
      <c r="G296" s="91">
        <v>4</v>
      </c>
      <c r="H296" s="66" t="s">
        <v>2</v>
      </c>
      <c r="I296" s="65"/>
      <c r="J296" s="64"/>
      <c r="K296" s="22"/>
      <c r="L296" s="22"/>
    </row>
    <row r="297" spans="1:12" s="63" customFormat="1" ht="15.95" customHeight="1" x14ac:dyDescent="0.25">
      <c r="A297" s="64"/>
      <c r="B297" s="111" t="s">
        <v>498</v>
      </c>
      <c r="C297" s="111"/>
      <c r="D297" s="111"/>
      <c r="E297" s="111"/>
      <c r="F297" s="111"/>
      <c r="G297" s="91">
        <v>3</v>
      </c>
      <c r="H297" s="66" t="s">
        <v>2</v>
      </c>
      <c r="I297" s="64"/>
      <c r="J297" s="64"/>
      <c r="K297" s="22"/>
      <c r="L297" s="22"/>
    </row>
    <row r="298" spans="1:12" s="63" customFormat="1" ht="15.95" customHeight="1" x14ac:dyDescent="0.25">
      <c r="A298" s="67"/>
      <c r="B298" s="112" t="s">
        <v>539</v>
      </c>
      <c r="C298" s="112"/>
      <c r="D298" s="112"/>
      <c r="E298" s="112"/>
      <c r="F298" s="112"/>
      <c r="G298" s="91">
        <v>3</v>
      </c>
      <c r="H298" s="66" t="s">
        <v>2</v>
      </c>
      <c r="I298" s="67"/>
      <c r="J298" s="67"/>
      <c r="K298" s="22"/>
      <c r="L298" s="22"/>
    </row>
    <row r="299" spans="1:12" s="63" customFormat="1" ht="15.95" customHeight="1" x14ac:dyDescent="0.25">
      <c r="A299" s="67"/>
      <c r="B299" s="112" t="s">
        <v>540</v>
      </c>
      <c r="C299" s="112"/>
      <c r="D299" s="112"/>
      <c r="E299" s="112"/>
      <c r="F299" s="112"/>
      <c r="G299" s="91">
        <v>3</v>
      </c>
      <c r="H299" s="66" t="s">
        <v>2</v>
      </c>
      <c r="I299" s="67"/>
      <c r="J299" s="67"/>
      <c r="K299" s="22"/>
      <c r="L299" s="22"/>
    </row>
    <row r="300" spans="1:12" s="63" customFormat="1" ht="15.95" customHeight="1" x14ac:dyDescent="0.25">
      <c r="A300" s="64"/>
      <c r="B300" s="112" t="s">
        <v>499</v>
      </c>
      <c r="C300" s="112"/>
      <c r="D300" s="112"/>
      <c r="E300" s="112"/>
      <c r="F300" s="112"/>
      <c r="G300" s="91">
        <v>8</v>
      </c>
      <c r="H300" s="66" t="s">
        <v>2</v>
      </c>
      <c r="I300" s="65"/>
      <c r="J300" s="64"/>
      <c r="K300" s="22"/>
      <c r="L300" s="22"/>
    </row>
    <row r="301" spans="1:12" s="63" customFormat="1" ht="15.95" customHeight="1" x14ac:dyDescent="0.25">
      <c r="A301" s="64"/>
      <c r="B301" s="112" t="s">
        <v>500</v>
      </c>
      <c r="C301" s="112"/>
      <c r="D301" s="112"/>
      <c r="E301" s="112"/>
      <c r="F301" s="112"/>
      <c r="G301" s="91">
        <v>1</v>
      </c>
      <c r="H301" s="66" t="s">
        <v>2</v>
      </c>
      <c r="I301" s="65"/>
      <c r="J301" s="64"/>
      <c r="K301" s="22"/>
      <c r="L301" s="22"/>
    </row>
    <row r="302" spans="1:12" s="63" customFormat="1" ht="15.95" customHeight="1" x14ac:dyDescent="0.25">
      <c r="A302" s="64"/>
      <c r="B302" s="112" t="s">
        <v>501</v>
      </c>
      <c r="C302" s="112"/>
      <c r="D302" s="112"/>
      <c r="E302" s="112"/>
      <c r="F302" s="112"/>
      <c r="G302" s="91">
        <v>10</v>
      </c>
      <c r="H302" s="66" t="s">
        <v>2</v>
      </c>
      <c r="I302" s="65"/>
      <c r="J302" s="64"/>
      <c r="K302" s="22"/>
      <c r="L302" s="22"/>
    </row>
    <row r="303" spans="1:12" s="63" customFormat="1" ht="15.95" customHeight="1" x14ac:dyDescent="0.25">
      <c r="A303" s="64"/>
      <c r="B303" s="112" t="s">
        <v>502</v>
      </c>
      <c r="C303" s="112"/>
      <c r="D303" s="112"/>
      <c r="E303" s="112"/>
      <c r="F303" s="112"/>
      <c r="G303" s="91">
        <v>10</v>
      </c>
      <c r="H303" s="66" t="s">
        <v>2</v>
      </c>
      <c r="I303" s="65"/>
      <c r="J303" s="64"/>
      <c r="K303" s="22"/>
      <c r="L303" s="22"/>
    </row>
    <row r="304" spans="1:12" s="63" customFormat="1" ht="15.95" customHeight="1" x14ac:dyDescent="0.25">
      <c r="A304" s="64"/>
      <c r="B304" s="112" t="s">
        <v>503</v>
      </c>
      <c r="C304" s="112"/>
      <c r="D304" s="112"/>
      <c r="E304" s="112"/>
      <c r="F304" s="112"/>
      <c r="G304" s="91">
        <v>10</v>
      </c>
      <c r="H304" s="66" t="s">
        <v>2</v>
      </c>
      <c r="I304" s="65"/>
      <c r="J304" s="64"/>
      <c r="K304" s="22"/>
      <c r="L304" s="22"/>
    </row>
    <row r="305" spans="1:12" s="63" customFormat="1" ht="15.95" customHeight="1" x14ac:dyDescent="0.25">
      <c r="A305" s="64"/>
      <c r="B305" s="112" t="s">
        <v>504</v>
      </c>
      <c r="C305" s="112"/>
      <c r="D305" s="112"/>
      <c r="E305" s="112"/>
      <c r="F305" s="112"/>
      <c r="G305" s="91">
        <v>3</v>
      </c>
      <c r="H305" s="66" t="s">
        <v>2</v>
      </c>
      <c r="I305" s="65"/>
      <c r="J305" s="64"/>
      <c r="K305" s="22"/>
      <c r="L305" s="22"/>
    </row>
    <row r="306" spans="1:12" s="63" customFormat="1" ht="15.95" customHeight="1" x14ac:dyDescent="0.25">
      <c r="A306" s="64"/>
      <c r="B306" s="112" t="s">
        <v>505</v>
      </c>
      <c r="C306" s="112"/>
      <c r="D306" s="112"/>
      <c r="E306" s="112"/>
      <c r="F306" s="112"/>
      <c r="G306" s="91">
        <v>3</v>
      </c>
      <c r="H306" s="66" t="s">
        <v>2</v>
      </c>
      <c r="I306" s="65"/>
      <c r="J306" s="64"/>
      <c r="K306" s="22"/>
      <c r="L306" s="22"/>
    </row>
    <row r="307" spans="1:12" s="63" customFormat="1" ht="15.95" customHeight="1" x14ac:dyDescent="0.25">
      <c r="A307" s="64"/>
      <c r="B307" s="112" t="s">
        <v>541</v>
      </c>
      <c r="C307" s="112"/>
      <c r="D307" s="112"/>
      <c r="E307" s="112"/>
      <c r="F307" s="112"/>
      <c r="G307" s="91">
        <v>4</v>
      </c>
      <c r="H307" s="66" t="s">
        <v>2</v>
      </c>
      <c r="I307" s="65"/>
      <c r="J307" s="64"/>
      <c r="K307" s="22"/>
      <c r="L307" s="22"/>
    </row>
    <row r="308" spans="1:12" s="63" customFormat="1" ht="15.95" customHeight="1" x14ac:dyDescent="0.25">
      <c r="A308" s="64"/>
      <c r="B308" s="112" t="s">
        <v>506</v>
      </c>
      <c r="C308" s="112"/>
      <c r="D308" s="112"/>
      <c r="E308" s="112"/>
      <c r="F308" s="112"/>
      <c r="G308" s="91">
        <v>10</v>
      </c>
      <c r="H308" s="66" t="s">
        <v>2</v>
      </c>
      <c r="I308" s="65"/>
      <c r="J308" s="64"/>
      <c r="K308" s="22"/>
      <c r="L308" s="22"/>
    </row>
    <row r="309" spans="1:12" s="63" customFormat="1" ht="15.95" customHeight="1" x14ac:dyDescent="0.25">
      <c r="A309" s="64"/>
      <c r="B309" s="112" t="s">
        <v>507</v>
      </c>
      <c r="C309" s="112"/>
      <c r="D309" s="112"/>
      <c r="E309" s="112"/>
      <c r="F309" s="112"/>
      <c r="G309" s="91">
        <v>6</v>
      </c>
      <c r="H309" s="66" t="s">
        <v>2</v>
      </c>
      <c r="I309" s="65"/>
      <c r="J309" s="64"/>
      <c r="K309" s="22"/>
      <c r="L309" s="22"/>
    </row>
    <row r="310" spans="1:12" s="63" customFormat="1" ht="15.95" customHeight="1" x14ac:dyDescent="0.25">
      <c r="A310" s="64"/>
      <c r="B310" s="112" t="s">
        <v>508</v>
      </c>
      <c r="C310" s="112"/>
      <c r="D310" s="112"/>
      <c r="E310" s="112"/>
      <c r="F310" s="112"/>
      <c r="G310" s="91">
        <v>10</v>
      </c>
      <c r="H310" s="66" t="s">
        <v>2</v>
      </c>
      <c r="I310" s="65"/>
      <c r="J310" s="64"/>
      <c r="K310" s="22"/>
      <c r="L310" s="22"/>
    </row>
    <row r="311" spans="1:12" s="63" customFormat="1" ht="15.95" customHeight="1" x14ac:dyDescent="0.25">
      <c r="A311" s="64"/>
      <c r="B311" s="112" t="s">
        <v>509</v>
      </c>
      <c r="C311" s="112"/>
      <c r="D311" s="112"/>
      <c r="E311" s="112"/>
      <c r="F311" s="112"/>
      <c r="G311" s="91">
        <v>1</v>
      </c>
      <c r="H311" s="66" t="s">
        <v>2</v>
      </c>
      <c r="I311" s="65"/>
      <c r="J311" s="64"/>
      <c r="K311" s="22"/>
      <c r="L311" s="22"/>
    </row>
    <row r="312" spans="1:12" s="63" customFormat="1" ht="15.95" customHeight="1" x14ac:dyDescent="0.25">
      <c r="A312" s="64"/>
      <c r="B312" s="112" t="s">
        <v>440</v>
      </c>
      <c r="C312" s="112"/>
      <c r="D312" s="112"/>
      <c r="E312" s="112"/>
      <c r="F312" s="112"/>
      <c r="G312" s="91">
        <v>1</v>
      </c>
      <c r="H312" s="66" t="s">
        <v>2</v>
      </c>
      <c r="I312" s="65"/>
      <c r="J312" s="64"/>
      <c r="K312" s="22"/>
      <c r="L312" s="22"/>
    </row>
    <row r="313" spans="1:12" ht="20.100000000000001" customHeight="1" x14ac:dyDescent="0.25">
      <c r="A313" s="118" t="s">
        <v>271</v>
      </c>
      <c r="B313" s="118"/>
      <c r="C313" s="118"/>
      <c r="D313" s="118"/>
      <c r="E313" s="118"/>
      <c r="F313" s="118"/>
      <c r="G313" s="118"/>
      <c r="H313" s="118"/>
      <c r="I313" s="118"/>
      <c r="J313" s="118"/>
      <c r="K313" s="118"/>
      <c r="L313" s="118"/>
    </row>
    <row r="314" spans="1:12" ht="29.25" customHeight="1" x14ac:dyDescent="0.25">
      <c r="A314" s="29"/>
      <c r="B314" s="113" t="s">
        <v>272</v>
      </c>
      <c r="C314" s="113"/>
      <c r="D314" s="113"/>
      <c r="E314" s="113"/>
      <c r="F314" s="113"/>
      <c r="G314" s="89">
        <v>1</v>
      </c>
      <c r="H314" s="25" t="s">
        <v>2</v>
      </c>
      <c r="K314" s="22">
        <f t="shared" si="13"/>
        <v>0</v>
      </c>
      <c r="L314" s="22">
        <f>SUM(G314*J314)</f>
        <v>0</v>
      </c>
    </row>
    <row r="315" spans="1:12" ht="45" customHeight="1" x14ac:dyDescent="0.25">
      <c r="A315" s="29"/>
      <c r="B315" s="113" t="s">
        <v>287</v>
      </c>
      <c r="C315" s="113"/>
      <c r="D315" s="113"/>
      <c r="E315" s="113"/>
      <c r="F315" s="113"/>
      <c r="G315" s="89">
        <v>5</v>
      </c>
      <c r="H315" s="25" t="s">
        <v>2</v>
      </c>
      <c r="K315" s="22">
        <f t="shared" si="13"/>
        <v>0</v>
      </c>
      <c r="L315" s="22">
        <f t="shared" ref="L315:L411" si="16">SUM(G315*J315)</f>
        <v>0</v>
      </c>
    </row>
    <row r="316" spans="1:12" ht="87" customHeight="1" x14ac:dyDescent="0.25">
      <c r="A316" s="29"/>
      <c r="B316" s="113" t="s">
        <v>273</v>
      </c>
      <c r="C316" s="113"/>
      <c r="D316" s="113"/>
      <c r="E316" s="113"/>
      <c r="F316" s="113"/>
      <c r="G316" s="89">
        <v>12</v>
      </c>
      <c r="H316" s="25" t="s">
        <v>196</v>
      </c>
      <c r="K316" s="22">
        <f t="shared" si="13"/>
        <v>0</v>
      </c>
      <c r="L316" s="22">
        <f t="shared" si="16"/>
        <v>0</v>
      </c>
    </row>
    <row r="317" spans="1:12" ht="15" customHeight="1" x14ac:dyDescent="0.25">
      <c r="A317" s="29"/>
      <c r="B317" s="113" t="s">
        <v>319</v>
      </c>
      <c r="C317" s="113"/>
      <c r="D317" s="113"/>
      <c r="E317" s="113"/>
      <c r="F317" s="113"/>
      <c r="G317" s="89">
        <v>17</v>
      </c>
      <c r="H317" s="25" t="s">
        <v>196</v>
      </c>
      <c r="K317" s="22">
        <f t="shared" si="13"/>
        <v>0</v>
      </c>
      <c r="L317" s="22">
        <f t="shared" si="16"/>
        <v>0</v>
      </c>
    </row>
    <row r="318" spans="1:12" ht="15" customHeight="1" x14ac:dyDescent="0.25">
      <c r="A318" s="29"/>
      <c r="B318" s="113" t="s">
        <v>320</v>
      </c>
      <c r="C318" s="113"/>
      <c r="D318" s="113"/>
      <c r="E318" s="113"/>
      <c r="F318" s="113"/>
      <c r="G318" s="89">
        <v>18</v>
      </c>
      <c r="H318" s="25" t="s">
        <v>196</v>
      </c>
      <c r="K318" s="22">
        <f t="shared" si="13"/>
        <v>0</v>
      </c>
      <c r="L318" s="22">
        <f t="shared" si="16"/>
        <v>0</v>
      </c>
    </row>
    <row r="319" spans="1:12" ht="15" customHeight="1" x14ac:dyDescent="0.25">
      <c r="A319" s="29"/>
      <c r="B319" s="113" t="s">
        <v>274</v>
      </c>
      <c r="C319" s="113"/>
      <c r="D319" s="113"/>
      <c r="E319" s="113"/>
      <c r="F319" s="113"/>
      <c r="G319" s="89">
        <v>36</v>
      </c>
      <c r="H319" s="25" t="s">
        <v>196</v>
      </c>
      <c r="K319" s="22">
        <f>SUM(G319*I319)</f>
        <v>0</v>
      </c>
      <c r="L319" s="22">
        <f>SUM(G319*J319)</f>
        <v>0</v>
      </c>
    </row>
    <row r="320" spans="1:12" ht="32.25" customHeight="1" x14ac:dyDescent="0.25">
      <c r="A320" s="29"/>
      <c r="B320" s="113" t="s">
        <v>321</v>
      </c>
      <c r="C320" s="113"/>
      <c r="D320" s="113"/>
      <c r="E320" s="113"/>
      <c r="F320" s="113"/>
      <c r="G320" s="89">
        <v>5</v>
      </c>
      <c r="H320" s="25" t="s">
        <v>2</v>
      </c>
      <c r="K320" s="22">
        <f t="shared" si="13"/>
        <v>0</v>
      </c>
      <c r="L320" s="22">
        <f t="shared" si="16"/>
        <v>0</v>
      </c>
    </row>
    <row r="321" spans="1:12" ht="92.25" customHeight="1" x14ac:dyDescent="0.25">
      <c r="A321" s="29"/>
      <c r="B321" s="113" t="s">
        <v>322</v>
      </c>
      <c r="C321" s="113"/>
      <c r="D321" s="113"/>
      <c r="E321" s="113"/>
      <c r="F321" s="113"/>
      <c r="G321" s="89">
        <v>30</v>
      </c>
      <c r="H321" s="25" t="s">
        <v>56</v>
      </c>
      <c r="K321" s="22">
        <f t="shared" si="13"/>
        <v>0</v>
      </c>
      <c r="L321" s="22">
        <f t="shared" si="16"/>
        <v>0</v>
      </c>
    </row>
    <row r="322" spans="1:12" ht="45" customHeight="1" x14ac:dyDescent="0.25">
      <c r="A322" s="29"/>
      <c r="B322" s="113" t="s">
        <v>308</v>
      </c>
      <c r="C322" s="113"/>
      <c r="D322" s="113"/>
      <c r="E322" s="113"/>
      <c r="F322" s="113"/>
      <c r="G322" s="89">
        <v>1</v>
      </c>
      <c r="H322" s="25" t="s">
        <v>191</v>
      </c>
      <c r="K322" s="22">
        <f t="shared" si="13"/>
        <v>0</v>
      </c>
      <c r="L322" s="22">
        <f t="shared" si="16"/>
        <v>0</v>
      </c>
    </row>
    <row r="323" spans="1:12" ht="33" customHeight="1" x14ac:dyDescent="0.25">
      <c r="A323" s="29"/>
      <c r="B323" s="113" t="s">
        <v>309</v>
      </c>
      <c r="C323" s="113"/>
      <c r="D323" s="113"/>
      <c r="E323" s="113"/>
      <c r="F323" s="113"/>
      <c r="G323" s="89">
        <v>1</v>
      </c>
      <c r="H323" s="25" t="s">
        <v>191</v>
      </c>
      <c r="K323" s="22">
        <f t="shared" si="13"/>
        <v>0</v>
      </c>
      <c r="L323" s="22">
        <f t="shared" si="16"/>
        <v>0</v>
      </c>
    </row>
    <row r="324" spans="1:12" ht="30" customHeight="1" x14ac:dyDescent="0.25">
      <c r="A324" s="29"/>
      <c r="B324" s="113" t="s">
        <v>310</v>
      </c>
      <c r="C324" s="113"/>
      <c r="D324" s="113"/>
      <c r="E324" s="113"/>
      <c r="F324" s="113"/>
      <c r="G324" s="89">
        <v>2</v>
      </c>
      <c r="H324" s="25" t="s">
        <v>2</v>
      </c>
      <c r="K324" s="22">
        <f t="shared" si="13"/>
        <v>0</v>
      </c>
      <c r="L324" s="22">
        <f t="shared" si="16"/>
        <v>0</v>
      </c>
    </row>
    <row r="325" spans="1:12" ht="32.25" customHeight="1" x14ac:dyDescent="0.25">
      <c r="A325" s="29"/>
      <c r="B325" s="113" t="s">
        <v>311</v>
      </c>
      <c r="C325" s="113"/>
      <c r="D325" s="113"/>
      <c r="E325" s="113"/>
      <c r="F325" s="113"/>
      <c r="G325" s="89">
        <v>4</v>
      </c>
      <c r="H325" s="25" t="s">
        <v>196</v>
      </c>
      <c r="K325" s="22">
        <f t="shared" si="13"/>
        <v>0</v>
      </c>
      <c r="L325" s="22">
        <f t="shared" si="16"/>
        <v>0</v>
      </c>
    </row>
    <row r="326" spans="1:12" ht="49.5" customHeight="1" x14ac:dyDescent="0.25">
      <c r="A326" s="29"/>
      <c r="B326" s="113" t="s">
        <v>312</v>
      </c>
      <c r="C326" s="113"/>
      <c r="D326" s="113"/>
      <c r="E326" s="113"/>
      <c r="F326" s="113"/>
      <c r="G326" s="89">
        <v>4</v>
      </c>
      <c r="H326" s="25" t="s">
        <v>196</v>
      </c>
      <c r="K326" s="22">
        <f t="shared" si="13"/>
        <v>0</v>
      </c>
      <c r="L326" s="22">
        <f t="shared" si="16"/>
        <v>0</v>
      </c>
    </row>
    <row r="327" spans="1:12" x14ac:dyDescent="0.25">
      <c r="A327" s="29"/>
      <c r="B327" s="113" t="s">
        <v>313</v>
      </c>
      <c r="C327" s="113"/>
      <c r="D327" s="113"/>
      <c r="E327" s="113"/>
      <c r="F327" s="113"/>
      <c r="G327" s="89">
        <v>2</v>
      </c>
      <c r="H327" s="25" t="s">
        <v>2</v>
      </c>
      <c r="K327" s="22">
        <f t="shared" si="13"/>
        <v>0</v>
      </c>
      <c r="L327" s="22">
        <f t="shared" si="16"/>
        <v>0</v>
      </c>
    </row>
    <row r="328" spans="1:12" ht="63.75" customHeight="1" x14ac:dyDescent="0.25">
      <c r="A328" s="29"/>
      <c r="B328" s="113" t="s">
        <v>314</v>
      </c>
      <c r="C328" s="113"/>
      <c r="D328" s="113"/>
      <c r="E328" s="113"/>
      <c r="F328" s="113"/>
      <c r="G328" s="89">
        <v>1</v>
      </c>
      <c r="H328" s="25" t="s">
        <v>191</v>
      </c>
      <c r="K328" s="22">
        <f t="shared" si="13"/>
        <v>0</v>
      </c>
      <c r="L328" s="22">
        <f t="shared" si="16"/>
        <v>0</v>
      </c>
    </row>
    <row r="329" spans="1:12" ht="30" customHeight="1" x14ac:dyDescent="0.25">
      <c r="A329" s="29"/>
      <c r="B329" s="113" t="s">
        <v>315</v>
      </c>
      <c r="C329" s="113"/>
      <c r="D329" s="113"/>
      <c r="E329" s="113"/>
      <c r="F329" s="113"/>
      <c r="G329" s="89">
        <v>1</v>
      </c>
      <c r="H329" s="25" t="s">
        <v>191</v>
      </c>
      <c r="K329" s="22">
        <f t="shared" si="13"/>
        <v>0</v>
      </c>
      <c r="L329" s="22">
        <f t="shared" si="16"/>
        <v>0</v>
      </c>
    </row>
    <row r="330" spans="1:12" ht="16.5" customHeight="1" x14ac:dyDescent="0.25">
      <c r="A330" s="29"/>
      <c r="B330" s="113" t="s">
        <v>316</v>
      </c>
      <c r="C330" s="113"/>
      <c r="D330" s="113"/>
      <c r="E330" s="113"/>
      <c r="F330" s="113"/>
      <c r="G330" s="89">
        <v>1</v>
      </c>
      <c r="H330" s="25" t="s">
        <v>191</v>
      </c>
      <c r="K330" s="22">
        <f t="shared" si="13"/>
        <v>0</v>
      </c>
      <c r="L330" s="22">
        <f t="shared" si="16"/>
        <v>0</v>
      </c>
    </row>
    <row r="331" spans="1:12" ht="27" customHeight="1" x14ac:dyDescent="0.25">
      <c r="A331" s="29"/>
      <c r="B331" s="113" t="s">
        <v>317</v>
      </c>
      <c r="C331" s="113"/>
      <c r="D331" s="113"/>
      <c r="E331" s="113"/>
      <c r="F331" s="113"/>
      <c r="G331" s="89">
        <v>5</v>
      </c>
      <c r="H331" s="25" t="s">
        <v>2</v>
      </c>
      <c r="K331" s="22">
        <f t="shared" si="13"/>
        <v>0</v>
      </c>
      <c r="L331" s="22">
        <f t="shared" si="16"/>
        <v>0</v>
      </c>
    </row>
    <row r="332" spans="1:12" ht="15" customHeight="1" x14ac:dyDescent="0.25">
      <c r="A332" s="29"/>
      <c r="B332" s="113" t="s">
        <v>320</v>
      </c>
      <c r="C332" s="113"/>
      <c r="D332" s="113"/>
      <c r="E332" s="113"/>
      <c r="F332" s="113"/>
      <c r="G332" s="89">
        <v>1</v>
      </c>
      <c r="H332" s="25" t="s">
        <v>2</v>
      </c>
      <c r="K332" s="22">
        <f t="shared" si="13"/>
        <v>0</v>
      </c>
      <c r="L332" s="22">
        <f t="shared" si="16"/>
        <v>0</v>
      </c>
    </row>
    <row r="333" spans="1:12" s="50" customFormat="1" ht="15" customHeight="1" x14ac:dyDescent="0.25">
      <c r="A333" s="29"/>
      <c r="B333" s="113" t="s">
        <v>274</v>
      </c>
      <c r="C333" s="113"/>
      <c r="D333" s="113"/>
      <c r="E333" s="113"/>
      <c r="F333" s="113"/>
      <c r="G333" s="89">
        <v>2</v>
      </c>
      <c r="H333" s="25" t="s">
        <v>2</v>
      </c>
      <c r="I333" s="22"/>
      <c r="J333" s="22"/>
      <c r="K333" s="22">
        <f t="shared" si="13"/>
        <v>0</v>
      </c>
      <c r="L333" s="22">
        <f t="shared" si="16"/>
        <v>0</v>
      </c>
    </row>
    <row r="334" spans="1:12" x14ac:dyDescent="0.25">
      <c r="A334" s="29"/>
      <c r="B334" s="113" t="s">
        <v>318</v>
      </c>
      <c r="C334" s="113"/>
      <c r="D334" s="113"/>
      <c r="E334" s="113"/>
      <c r="F334" s="113"/>
      <c r="G334" s="89">
        <v>1</v>
      </c>
      <c r="H334" s="25" t="s">
        <v>2</v>
      </c>
      <c r="K334" s="22">
        <f t="shared" si="13"/>
        <v>0</v>
      </c>
      <c r="L334" s="22">
        <f t="shared" si="16"/>
        <v>0</v>
      </c>
    </row>
    <row r="335" spans="1:12" ht="15" customHeight="1" x14ac:dyDescent="0.25">
      <c r="A335" s="29"/>
      <c r="B335" s="113" t="s">
        <v>275</v>
      </c>
      <c r="C335" s="113"/>
      <c r="D335" s="113"/>
      <c r="E335" s="113"/>
      <c r="F335" s="113"/>
      <c r="G335" s="89">
        <v>1</v>
      </c>
      <c r="H335" s="25" t="s">
        <v>191</v>
      </c>
      <c r="K335" s="22">
        <f t="shared" si="13"/>
        <v>0</v>
      </c>
      <c r="L335" s="22">
        <f t="shared" si="16"/>
        <v>0</v>
      </c>
    </row>
    <row r="336" spans="1:12" ht="15" customHeight="1" x14ac:dyDescent="0.25">
      <c r="A336" s="29"/>
      <c r="B336" s="113" t="s">
        <v>284</v>
      </c>
      <c r="C336" s="113"/>
      <c r="D336" s="113"/>
      <c r="E336" s="113"/>
      <c r="F336" s="113"/>
      <c r="G336" s="89">
        <v>1</v>
      </c>
      <c r="H336" s="25" t="s">
        <v>191</v>
      </c>
      <c r="K336" s="22">
        <f t="shared" si="13"/>
        <v>0</v>
      </c>
      <c r="L336" s="22">
        <f t="shared" si="16"/>
        <v>0</v>
      </c>
    </row>
    <row r="337" spans="1:12" ht="15" customHeight="1" x14ac:dyDescent="0.25">
      <c r="A337" s="29"/>
      <c r="B337" s="113" t="s">
        <v>323</v>
      </c>
      <c r="C337" s="113"/>
      <c r="D337" s="113"/>
      <c r="E337" s="113"/>
      <c r="F337" s="113"/>
      <c r="G337" s="89">
        <v>1</v>
      </c>
      <c r="H337" s="25" t="s">
        <v>191</v>
      </c>
      <c r="K337" s="22">
        <f t="shared" si="13"/>
        <v>0</v>
      </c>
      <c r="L337" s="22">
        <f t="shared" si="16"/>
        <v>0</v>
      </c>
    </row>
    <row r="338" spans="1:12" ht="15" customHeight="1" x14ac:dyDescent="0.25">
      <c r="A338" s="29"/>
      <c r="B338" s="113" t="s">
        <v>324</v>
      </c>
      <c r="C338" s="113"/>
      <c r="D338" s="113"/>
      <c r="E338" s="113"/>
      <c r="F338" s="113"/>
      <c r="G338" s="89">
        <v>1</v>
      </c>
      <c r="H338" s="25" t="s">
        <v>191</v>
      </c>
      <c r="K338" s="22">
        <f t="shared" si="13"/>
        <v>0</v>
      </c>
      <c r="L338" s="22">
        <f t="shared" si="16"/>
        <v>0</v>
      </c>
    </row>
    <row r="339" spans="1:12" ht="15" customHeight="1" x14ac:dyDescent="0.25">
      <c r="A339" s="29"/>
      <c r="B339" s="113" t="s">
        <v>325</v>
      </c>
      <c r="C339" s="113"/>
      <c r="D339" s="113"/>
      <c r="E339" s="113"/>
      <c r="F339" s="113"/>
      <c r="G339" s="89">
        <v>1</v>
      </c>
      <c r="H339" s="25" t="s">
        <v>191</v>
      </c>
      <c r="K339" s="22">
        <f t="shared" si="13"/>
        <v>0</v>
      </c>
      <c r="L339" s="22">
        <f t="shared" si="16"/>
        <v>0</v>
      </c>
    </row>
    <row r="340" spans="1:12" ht="20.100000000000001" customHeight="1" x14ac:dyDescent="0.25">
      <c r="A340" s="118" t="s">
        <v>336</v>
      </c>
      <c r="B340" s="118"/>
      <c r="C340" s="118"/>
      <c r="D340" s="118"/>
      <c r="E340" s="118"/>
      <c r="F340" s="118"/>
      <c r="G340" s="118"/>
      <c r="H340" s="118"/>
      <c r="I340" s="118"/>
      <c r="J340" s="118"/>
      <c r="K340" s="118"/>
      <c r="L340" s="118"/>
    </row>
    <row r="341" spans="1:12" s="62" customFormat="1" ht="17.25" customHeight="1" x14ac:dyDescent="0.25">
      <c r="A341" s="29"/>
      <c r="B341" s="113" t="s">
        <v>276</v>
      </c>
      <c r="C341" s="113"/>
      <c r="D341" s="113"/>
      <c r="E341" s="113"/>
      <c r="F341" s="113"/>
      <c r="G341" s="89">
        <v>3</v>
      </c>
      <c r="H341" s="25" t="s">
        <v>2</v>
      </c>
      <c r="I341" s="22"/>
      <c r="J341" s="22"/>
      <c r="K341" s="22">
        <f t="shared" si="13"/>
        <v>0</v>
      </c>
      <c r="L341" s="22">
        <f t="shared" si="16"/>
        <v>0</v>
      </c>
    </row>
    <row r="342" spans="1:12" s="62" customFormat="1" ht="30" customHeight="1" x14ac:dyDescent="0.25">
      <c r="A342" s="29"/>
      <c r="B342" s="113" t="s">
        <v>278</v>
      </c>
      <c r="C342" s="113"/>
      <c r="D342" s="113"/>
      <c r="E342" s="113"/>
      <c r="F342" s="113"/>
      <c r="G342" s="89">
        <v>5</v>
      </c>
      <c r="H342" s="25" t="s">
        <v>2</v>
      </c>
      <c r="I342" s="22"/>
      <c r="J342" s="22"/>
      <c r="K342" s="22">
        <f t="shared" si="13"/>
        <v>0</v>
      </c>
      <c r="L342" s="22">
        <f t="shared" si="16"/>
        <v>0</v>
      </c>
    </row>
    <row r="343" spans="1:12" s="62" customFormat="1" ht="31.5" customHeight="1" x14ac:dyDescent="0.25">
      <c r="A343" s="29"/>
      <c r="B343" s="113" t="s">
        <v>279</v>
      </c>
      <c r="C343" s="113"/>
      <c r="D343" s="113"/>
      <c r="E343" s="113"/>
      <c r="F343" s="113"/>
      <c r="G343" s="89">
        <v>1</v>
      </c>
      <c r="H343" s="25" t="s">
        <v>2</v>
      </c>
      <c r="I343" s="22"/>
      <c r="J343" s="22"/>
      <c r="K343" s="22">
        <f t="shared" si="13"/>
        <v>0</v>
      </c>
      <c r="L343" s="22">
        <f t="shared" si="16"/>
        <v>0</v>
      </c>
    </row>
    <row r="344" spans="1:12" s="62" customFormat="1" ht="47.25" customHeight="1" x14ac:dyDescent="0.25">
      <c r="A344" s="29"/>
      <c r="B344" s="113" t="s">
        <v>280</v>
      </c>
      <c r="C344" s="113"/>
      <c r="D344" s="113"/>
      <c r="E344" s="113"/>
      <c r="F344" s="113"/>
      <c r="G344" s="89">
        <v>4</v>
      </c>
      <c r="H344" s="25" t="s">
        <v>2</v>
      </c>
      <c r="I344" s="22"/>
      <c r="J344" s="22"/>
      <c r="K344" s="22">
        <f t="shared" si="13"/>
        <v>0</v>
      </c>
      <c r="L344" s="22">
        <f t="shared" si="16"/>
        <v>0</v>
      </c>
    </row>
    <row r="345" spans="1:12" s="62" customFormat="1" ht="43.5" customHeight="1" x14ac:dyDescent="0.25">
      <c r="A345" s="29"/>
      <c r="B345" s="113" t="s">
        <v>281</v>
      </c>
      <c r="C345" s="113"/>
      <c r="D345" s="113"/>
      <c r="E345" s="113"/>
      <c r="F345" s="113"/>
      <c r="G345" s="89">
        <v>7</v>
      </c>
      <c r="H345" s="25" t="s">
        <v>2</v>
      </c>
      <c r="I345" s="22"/>
      <c r="J345" s="22"/>
      <c r="K345" s="22">
        <f t="shared" si="13"/>
        <v>0</v>
      </c>
      <c r="L345" s="22">
        <f t="shared" si="16"/>
        <v>0</v>
      </c>
    </row>
    <row r="346" spans="1:12" s="62" customFormat="1" ht="35.25" customHeight="1" x14ac:dyDescent="0.25">
      <c r="A346" s="29"/>
      <c r="B346" s="113" t="s">
        <v>282</v>
      </c>
      <c r="C346" s="113"/>
      <c r="D346" s="113"/>
      <c r="E346" s="113"/>
      <c r="F346" s="113"/>
      <c r="G346" s="89">
        <v>4</v>
      </c>
      <c r="H346" s="25" t="s">
        <v>191</v>
      </c>
      <c r="I346" s="22"/>
      <c r="J346" s="22"/>
      <c r="K346" s="22">
        <f t="shared" si="13"/>
        <v>0</v>
      </c>
      <c r="L346" s="22">
        <f t="shared" si="16"/>
        <v>0</v>
      </c>
    </row>
    <row r="347" spans="1:12" s="63" customFormat="1" ht="20.100000000000001" customHeight="1" x14ac:dyDescent="0.25">
      <c r="A347" s="118" t="s">
        <v>347</v>
      </c>
      <c r="B347" s="118"/>
      <c r="C347" s="118"/>
      <c r="D347" s="118"/>
      <c r="E347" s="118"/>
      <c r="F347" s="118"/>
      <c r="G347" s="118"/>
      <c r="H347" s="118"/>
      <c r="I347" s="118"/>
      <c r="J347" s="118"/>
      <c r="K347" s="118"/>
      <c r="L347" s="118"/>
    </row>
    <row r="348" spans="1:12" s="62" customFormat="1" ht="15.95" customHeight="1" x14ac:dyDescent="0.25">
      <c r="A348" s="47"/>
      <c r="B348" s="116" t="s">
        <v>348</v>
      </c>
      <c r="C348" s="116"/>
      <c r="D348" s="116"/>
      <c r="E348" s="116"/>
      <c r="F348" s="116"/>
      <c r="G348" s="89">
        <v>10</v>
      </c>
      <c r="H348" s="25" t="s">
        <v>196</v>
      </c>
      <c r="I348" s="22"/>
      <c r="J348" s="22"/>
      <c r="K348" s="22">
        <f t="shared" si="13"/>
        <v>0</v>
      </c>
      <c r="L348" s="22">
        <f t="shared" si="16"/>
        <v>0</v>
      </c>
    </row>
    <row r="349" spans="1:12" s="62" customFormat="1" ht="15.95" customHeight="1" x14ac:dyDescent="0.25">
      <c r="A349" s="47"/>
      <c r="B349" s="116" t="s">
        <v>349</v>
      </c>
      <c r="C349" s="116"/>
      <c r="D349" s="116"/>
      <c r="E349" s="116"/>
      <c r="F349" s="116"/>
      <c r="G349" s="89">
        <v>10</v>
      </c>
      <c r="H349" s="25" t="s">
        <v>196</v>
      </c>
      <c r="I349" s="22"/>
      <c r="J349" s="22"/>
      <c r="K349" s="22">
        <f t="shared" si="13"/>
        <v>0</v>
      </c>
      <c r="L349" s="22">
        <f t="shared" si="16"/>
        <v>0</v>
      </c>
    </row>
    <row r="350" spans="1:12" s="62" customFormat="1" ht="15.95" customHeight="1" x14ac:dyDescent="0.25">
      <c r="A350" s="47"/>
      <c r="B350" s="116" t="s">
        <v>350</v>
      </c>
      <c r="C350" s="116"/>
      <c r="D350" s="116"/>
      <c r="E350" s="116"/>
      <c r="F350" s="116"/>
      <c r="G350" s="89">
        <v>15</v>
      </c>
      <c r="H350" s="25" t="s">
        <v>196</v>
      </c>
      <c r="I350" s="22"/>
      <c r="J350" s="22"/>
      <c r="K350" s="22">
        <f t="shared" si="13"/>
        <v>0</v>
      </c>
      <c r="L350" s="22">
        <f t="shared" si="16"/>
        <v>0</v>
      </c>
    </row>
    <row r="351" spans="1:12" s="62" customFormat="1" ht="15.95" customHeight="1" x14ac:dyDescent="0.25">
      <c r="A351" s="47"/>
      <c r="B351" s="116" t="s">
        <v>545</v>
      </c>
      <c r="C351" s="116"/>
      <c r="D351" s="116"/>
      <c r="E351" s="116"/>
      <c r="F351" s="116"/>
      <c r="G351" s="89">
        <v>10</v>
      </c>
      <c r="H351" s="25" t="s">
        <v>2</v>
      </c>
      <c r="I351" s="22"/>
      <c r="J351" s="22"/>
      <c r="K351" s="22">
        <f t="shared" si="13"/>
        <v>0</v>
      </c>
      <c r="L351" s="22">
        <f t="shared" si="16"/>
        <v>0</v>
      </c>
    </row>
    <row r="352" spans="1:12" s="62" customFormat="1" ht="15.95" customHeight="1" x14ac:dyDescent="0.25">
      <c r="A352" s="47"/>
      <c r="B352" s="116" t="s">
        <v>351</v>
      </c>
      <c r="C352" s="116"/>
      <c r="D352" s="116"/>
      <c r="E352" s="116"/>
      <c r="F352" s="116"/>
      <c r="G352" s="89">
        <v>10</v>
      </c>
      <c r="H352" s="25" t="s">
        <v>2</v>
      </c>
      <c r="I352" s="22"/>
      <c r="J352" s="22"/>
      <c r="K352" s="22">
        <f t="shared" si="13"/>
        <v>0</v>
      </c>
      <c r="L352" s="22">
        <f t="shared" si="16"/>
        <v>0</v>
      </c>
    </row>
    <row r="353" spans="1:12" s="62" customFormat="1" ht="15.95" customHeight="1" x14ac:dyDescent="0.25">
      <c r="A353" s="47"/>
      <c r="B353" s="116" t="s">
        <v>352</v>
      </c>
      <c r="C353" s="116"/>
      <c r="D353" s="116"/>
      <c r="E353" s="116"/>
      <c r="F353" s="116"/>
      <c r="G353" s="89">
        <v>10</v>
      </c>
      <c r="H353" s="25" t="s">
        <v>2</v>
      </c>
      <c r="I353" s="22"/>
      <c r="J353" s="22"/>
      <c r="K353" s="22">
        <f t="shared" si="13"/>
        <v>0</v>
      </c>
      <c r="L353" s="22">
        <f t="shared" si="16"/>
        <v>0</v>
      </c>
    </row>
    <row r="354" spans="1:12" s="62" customFormat="1" ht="15.95" customHeight="1" x14ac:dyDescent="0.25">
      <c r="A354" s="47"/>
      <c r="B354" s="116" t="s">
        <v>546</v>
      </c>
      <c r="C354" s="116"/>
      <c r="D354" s="116"/>
      <c r="E354" s="116"/>
      <c r="F354" s="116"/>
      <c r="G354" s="89">
        <v>6</v>
      </c>
      <c r="H354" s="25" t="s">
        <v>2</v>
      </c>
      <c r="I354" s="22"/>
      <c r="J354" s="22"/>
      <c r="K354" s="22">
        <f t="shared" si="13"/>
        <v>0</v>
      </c>
      <c r="L354" s="22">
        <f t="shared" si="16"/>
        <v>0</v>
      </c>
    </row>
    <row r="355" spans="1:12" s="62" customFormat="1" ht="15.95" customHeight="1" x14ac:dyDescent="0.25">
      <c r="A355" s="47"/>
      <c r="B355" s="116" t="s">
        <v>353</v>
      </c>
      <c r="C355" s="116"/>
      <c r="D355" s="116"/>
      <c r="E355" s="116"/>
      <c r="F355" s="116"/>
      <c r="G355" s="89">
        <v>6</v>
      </c>
      <c r="H355" s="25" t="s">
        <v>2</v>
      </c>
      <c r="I355" s="22"/>
      <c r="J355" s="22"/>
      <c r="K355" s="22">
        <f t="shared" si="13"/>
        <v>0</v>
      </c>
      <c r="L355" s="22">
        <f t="shared" si="16"/>
        <v>0</v>
      </c>
    </row>
    <row r="356" spans="1:12" s="62" customFormat="1" ht="15.95" customHeight="1" x14ac:dyDescent="0.25">
      <c r="A356" s="47"/>
      <c r="B356" s="116" t="s">
        <v>354</v>
      </c>
      <c r="C356" s="116"/>
      <c r="D356" s="116"/>
      <c r="E356" s="116"/>
      <c r="F356" s="116"/>
      <c r="G356" s="89">
        <v>4</v>
      </c>
      <c r="H356" s="25" t="s">
        <v>2</v>
      </c>
      <c r="I356" s="22"/>
      <c r="J356" s="22"/>
      <c r="K356" s="22">
        <f t="shared" si="13"/>
        <v>0</v>
      </c>
      <c r="L356" s="22">
        <f t="shared" si="16"/>
        <v>0</v>
      </c>
    </row>
    <row r="357" spans="1:12" s="62" customFormat="1" ht="15.95" customHeight="1" x14ac:dyDescent="0.25">
      <c r="A357" s="47"/>
      <c r="B357" s="116" t="s">
        <v>355</v>
      </c>
      <c r="C357" s="116"/>
      <c r="D357" s="116"/>
      <c r="E357" s="116"/>
      <c r="F357" s="116"/>
      <c r="G357" s="89">
        <v>4</v>
      </c>
      <c r="H357" s="25" t="s">
        <v>2</v>
      </c>
      <c r="I357" s="22"/>
      <c r="J357" s="22"/>
      <c r="K357" s="22">
        <f t="shared" si="13"/>
        <v>0</v>
      </c>
      <c r="L357" s="22">
        <f t="shared" si="16"/>
        <v>0</v>
      </c>
    </row>
    <row r="358" spans="1:12" s="62" customFormat="1" ht="15.95" customHeight="1" x14ac:dyDescent="0.25">
      <c r="A358" s="47"/>
      <c r="B358" s="116" t="s">
        <v>356</v>
      </c>
      <c r="C358" s="116"/>
      <c r="D358" s="116"/>
      <c r="E358" s="116"/>
      <c r="F358" s="116"/>
      <c r="G358" s="89">
        <v>4</v>
      </c>
      <c r="H358" s="25" t="s">
        <v>2</v>
      </c>
      <c r="I358" s="22"/>
      <c r="J358" s="22"/>
      <c r="K358" s="22">
        <f t="shared" si="13"/>
        <v>0</v>
      </c>
      <c r="L358" s="22">
        <f t="shared" si="16"/>
        <v>0</v>
      </c>
    </row>
    <row r="359" spans="1:12" s="62" customFormat="1" ht="15.95" customHeight="1" x14ac:dyDescent="0.25">
      <c r="A359" s="47"/>
      <c r="B359" s="116" t="s">
        <v>357</v>
      </c>
      <c r="C359" s="116"/>
      <c r="D359" s="116"/>
      <c r="E359" s="116"/>
      <c r="F359" s="116"/>
      <c r="G359" s="89">
        <v>2</v>
      </c>
      <c r="H359" s="25" t="s">
        <v>2</v>
      </c>
      <c r="I359" s="22"/>
      <c r="J359" s="22"/>
      <c r="K359" s="22">
        <f t="shared" si="13"/>
        <v>0</v>
      </c>
      <c r="L359" s="22">
        <f t="shared" si="16"/>
        <v>0</v>
      </c>
    </row>
    <row r="360" spans="1:12" s="62" customFormat="1" ht="15.95" customHeight="1" x14ac:dyDescent="0.25">
      <c r="A360" s="47"/>
      <c r="B360" s="116" t="s">
        <v>358</v>
      </c>
      <c r="C360" s="116"/>
      <c r="D360" s="116"/>
      <c r="E360" s="116"/>
      <c r="F360" s="116"/>
      <c r="G360" s="89">
        <v>4</v>
      </c>
      <c r="H360" s="25" t="s">
        <v>2</v>
      </c>
      <c r="I360" s="22"/>
      <c r="J360" s="22"/>
      <c r="K360" s="22">
        <f t="shared" si="13"/>
        <v>0</v>
      </c>
      <c r="L360" s="22">
        <f t="shared" si="16"/>
        <v>0</v>
      </c>
    </row>
    <row r="361" spans="1:12" s="62" customFormat="1" ht="15.95" customHeight="1" x14ac:dyDescent="0.25">
      <c r="A361" s="47"/>
      <c r="B361" s="116" t="s">
        <v>359</v>
      </c>
      <c r="C361" s="116"/>
      <c r="D361" s="116"/>
      <c r="E361" s="116"/>
      <c r="F361" s="116"/>
      <c r="G361" s="89">
        <v>4</v>
      </c>
      <c r="H361" s="25" t="s">
        <v>2</v>
      </c>
      <c r="I361" s="22"/>
      <c r="J361" s="22"/>
      <c r="K361" s="22">
        <f t="shared" si="13"/>
        <v>0</v>
      </c>
      <c r="L361" s="22">
        <f t="shared" si="16"/>
        <v>0</v>
      </c>
    </row>
    <row r="362" spans="1:12" s="62" customFormat="1" ht="15.95" customHeight="1" x14ac:dyDescent="0.25">
      <c r="A362" s="47"/>
      <c r="B362" s="116" t="s">
        <v>363</v>
      </c>
      <c r="C362" s="116"/>
      <c r="D362" s="116"/>
      <c r="E362" s="116"/>
      <c r="F362" s="116"/>
      <c r="G362" s="89">
        <v>2</v>
      </c>
      <c r="H362" s="25" t="s">
        <v>2</v>
      </c>
      <c r="I362" s="22"/>
      <c r="J362" s="22"/>
      <c r="K362" s="22">
        <f t="shared" si="13"/>
        <v>0</v>
      </c>
      <c r="L362" s="22">
        <f t="shared" si="16"/>
        <v>0</v>
      </c>
    </row>
    <row r="363" spans="1:12" s="62" customFormat="1" ht="15.95" customHeight="1" x14ac:dyDescent="0.25">
      <c r="A363" s="47"/>
      <c r="B363" s="116" t="s">
        <v>360</v>
      </c>
      <c r="C363" s="116"/>
      <c r="D363" s="116"/>
      <c r="E363" s="116"/>
      <c r="F363" s="116"/>
      <c r="G363" s="89">
        <v>1</v>
      </c>
      <c r="H363" s="25" t="s">
        <v>2</v>
      </c>
      <c r="I363" s="22"/>
      <c r="J363" s="22"/>
      <c r="K363" s="22">
        <f t="shared" si="13"/>
        <v>0</v>
      </c>
      <c r="L363" s="22">
        <f t="shared" si="16"/>
        <v>0</v>
      </c>
    </row>
    <row r="364" spans="1:12" s="62" customFormat="1" ht="15.95" customHeight="1" x14ac:dyDescent="0.25">
      <c r="A364" s="47"/>
      <c r="B364" s="116" t="s">
        <v>361</v>
      </c>
      <c r="C364" s="116"/>
      <c r="D364" s="116"/>
      <c r="E364" s="116"/>
      <c r="F364" s="116"/>
      <c r="G364" s="89">
        <v>4</v>
      </c>
      <c r="H364" s="25" t="s">
        <v>2</v>
      </c>
      <c r="I364" s="22"/>
      <c r="J364" s="22"/>
      <c r="K364" s="22">
        <f t="shared" si="13"/>
        <v>0</v>
      </c>
      <c r="L364" s="22">
        <f t="shared" si="16"/>
        <v>0</v>
      </c>
    </row>
    <row r="365" spans="1:12" s="62" customFormat="1" ht="15.95" customHeight="1" x14ac:dyDescent="0.25">
      <c r="A365" s="47"/>
      <c r="B365" s="116" t="s">
        <v>362</v>
      </c>
      <c r="C365" s="116"/>
      <c r="D365" s="116"/>
      <c r="E365" s="116"/>
      <c r="F365" s="116"/>
      <c r="G365" s="89">
        <v>1</v>
      </c>
      <c r="H365" s="25" t="s">
        <v>2</v>
      </c>
      <c r="I365" s="22"/>
      <c r="J365" s="22"/>
      <c r="K365" s="22">
        <f t="shared" si="13"/>
        <v>0</v>
      </c>
      <c r="L365" s="22">
        <f t="shared" si="16"/>
        <v>0</v>
      </c>
    </row>
    <row r="366" spans="1:12" s="62" customFormat="1" ht="15.95" customHeight="1" x14ac:dyDescent="0.25">
      <c r="A366" s="47"/>
      <c r="B366" s="116" t="s">
        <v>364</v>
      </c>
      <c r="C366" s="116"/>
      <c r="D366" s="116"/>
      <c r="E366" s="116"/>
      <c r="F366" s="116"/>
      <c r="G366" s="89">
        <v>6</v>
      </c>
      <c r="H366" s="25" t="s">
        <v>2</v>
      </c>
      <c r="I366" s="22"/>
      <c r="J366" s="22"/>
      <c r="K366" s="22">
        <f t="shared" si="13"/>
        <v>0</v>
      </c>
      <c r="L366" s="22">
        <f t="shared" si="16"/>
        <v>0</v>
      </c>
    </row>
    <row r="367" spans="1:12" s="62" customFormat="1" ht="15.95" customHeight="1" x14ac:dyDescent="0.25">
      <c r="A367" s="47"/>
      <c r="B367" s="116" t="s">
        <v>365</v>
      </c>
      <c r="C367" s="116"/>
      <c r="D367" s="116"/>
      <c r="E367" s="116"/>
      <c r="F367" s="116"/>
      <c r="G367" s="89">
        <v>4</v>
      </c>
      <c r="H367" s="25" t="s">
        <v>2</v>
      </c>
      <c r="I367" s="22"/>
      <c r="J367" s="22"/>
      <c r="K367" s="22">
        <f t="shared" si="13"/>
        <v>0</v>
      </c>
      <c r="L367" s="22">
        <f t="shared" si="16"/>
        <v>0</v>
      </c>
    </row>
    <row r="368" spans="1:12" s="62" customFormat="1" ht="15.95" customHeight="1" x14ac:dyDescent="0.25">
      <c r="A368" s="47"/>
      <c r="B368" s="116" t="s">
        <v>366</v>
      </c>
      <c r="C368" s="116"/>
      <c r="D368" s="116"/>
      <c r="E368" s="116"/>
      <c r="F368" s="116"/>
      <c r="G368" s="89">
        <v>4</v>
      </c>
      <c r="H368" s="25" t="s">
        <v>2</v>
      </c>
      <c r="I368" s="22"/>
      <c r="J368" s="22"/>
      <c r="K368" s="22">
        <f t="shared" si="13"/>
        <v>0</v>
      </c>
      <c r="L368" s="22">
        <f t="shared" si="16"/>
        <v>0</v>
      </c>
    </row>
    <row r="369" spans="1:12" s="62" customFormat="1" ht="15.95" customHeight="1" x14ac:dyDescent="0.25">
      <c r="A369" s="47"/>
      <c r="B369" s="116" t="s">
        <v>367</v>
      </c>
      <c r="C369" s="116"/>
      <c r="D369" s="116"/>
      <c r="E369" s="116"/>
      <c r="F369" s="116"/>
      <c r="G369" s="89">
        <v>4</v>
      </c>
      <c r="H369" s="25" t="s">
        <v>2</v>
      </c>
      <c r="I369" s="22"/>
      <c r="J369" s="22"/>
      <c r="K369" s="22">
        <f t="shared" si="13"/>
        <v>0</v>
      </c>
      <c r="L369" s="22">
        <f t="shared" si="16"/>
        <v>0</v>
      </c>
    </row>
    <row r="370" spans="1:12" s="62" customFormat="1" ht="15.95" customHeight="1" x14ac:dyDescent="0.25">
      <c r="A370" s="47"/>
      <c r="B370" s="116" t="s">
        <v>368</v>
      </c>
      <c r="C370" s="116"/>
      <c r="D370" s="116"/>
      <c r="E370" s="116"/>
      <c r="F370" s="116"/>
      <c r="G370" s="89">
        <v>4</v>
      </c>
      <c r="H370" s="25" t="s">
        <v>2</v>
      </c>
      <c r="I370" s="22"/>
      <c r="J370" s="22"/>
      <c r="K370" s="22">
        <f t="shared" si="13"/>
        <v>0</v>
      </c>
      <c r="L370" s="22">
        <f t="shared" si="16"/>
        <v>0</v>
      </c>
    </row>
    <row r="371" spans="1:12" s="62" customFormat="1" ht="15.95" customHeight="1" x14ac:dyDescent="0.25">
      <c r="A371" s="47"/>
      <c r="B371" s="116" t="s">
        <v>369</v>
      </c>
      <c r="C371" s="116"/>
      <c r="D371" s="116"/>
      <c r="E371" s="116"/>
      <c r="F371" s="116"/>
      <c r="G371" s="89">
        <v>2</v>
      </c>
      <c r="H371" s="25" t="s">
        <v>2</v>
      </c>
      <c r="I371" s="22"/>
      <c r="J371" s="22"/>
      <c r="K371" s="22">
        <f t="shared" si="13"/>
        <v>0</v>
      </c>
      <c r="L371" s="22">
        <f t="shared" si="16"/>
        <v>0</v>
      </c>
    </row>
    <row r="372" spans="1:12" s="62" customFormat="1" ht="15.95" customHeight="1" x14ac:dyDescent="0.25">
      <c r="A372" s="47"/>
      <c r="B372" s="116" t="s">
        <v>370</v>
      </c>
      <c r="C372" s="116"/>
      <c r="D372" s="116"/>
      <c r="E372" s="116"/>
      <c r="F372" s="116"/>
      <c r="G372" s="89">
        <v>1</v>
      </c>
      <c r="H372" s="25" t="s">
        <v>2</v>
      </c>
      <c r="I372" s="22"/>
      <c r="J372" s="22"/>
      <c r="K372" s="22">
        <f t="shared" si="13"/>
        <v>0</v>
      </c>
      <c r="L372" s="22">
        <f t="shared" si="16"/>
        <v>0</v>
      </c>
    </row>
    <row r="373" spans="1:12" s="62" customFormat="1" ht="15.95" customHeight="1" x14ac:dyDescent="0.25">
      <c r="A373" s="47"/>
      <c r="B373" s="116" t="s">
        <v>371</v>
      </c>
      <c r="C373" s="116"/>
      <c r="D373" s="116"/>
      <c r="E373" s="116"/>
      <c r="F373" s="116"/>
      <c r="G373" s="89">
        <v>1</v>
      </c>
      <c r="H373" s="25" t="s">
        <v>2</v>
      </c>
      <c r="I373" s="22"/>
      <c r="J373" s="22"/>
      <c r="K373" s="22">
        <f t="shared" si="13"/>
        <v>0</v>
      </c>
      <c r="L373" s="22">
        <f t="shared" si="16"/>
        <v>0</v>
      </c>
    </row>
    <row r="374" spans="1:12" s="62" customFormat="1" ht="15.95" customHeight="1" x14ac:dyDescent="0.25">
      <c r="A374" s="47"/>
      <c r="B374" s="116" t="s">
        <v>372</v>
      </c>
      <c r="C374" s="116"/>
      <c r="D374" s="116"/>
      <c r="E374" s="116"/>
      <c r="F374" s="116"/>
      <c r="G374" s="89">
        <v>2</v>
      </c>
      <c r="H374" s="25" t="s">
        <v>2</v>
      </c>
      <c r="I374" s="22"/>
      <c r="J374" s="22"/>
      <c r="K374" s="22">
        <f t="shared" si="13"/>
        <v>0</v>
      </c>
      <c r="L374" s="22">
        <f t="shared" si="16"/>
        <v>0</v>
      </c>
    </row>
    <row r="375" spans="1:12" s="62" customFormat="1" ht="15.95" customHeight="1" x14ac:dyDescent="0.25">
      <c r="A375" s="47"/>
      <c r="B375" s="116" t="s">
        <v>373</v>
      </c>
      <c r="C375" s="116"/>
      <c r="D375" s="116"/>
      <c r="E375" s="116"/>
      <c r="F375" s="116"/>
      <c r="G375" s="89">
        <v>2</v>
      </c>
      <c r="H375" s="25" t="s">
        <v>2</v>
      </c>
      <c r="I375" s="22"/>
      <c r="J375" s="22"/>
      <c r="K375" s="22">
        <f t="shared" si="13"/>
        <v>0</v>
      </c>
      <c r="L375" s="22">
        <f t="shared" si="16"/>
        <v>0</v>
      </c>
    </row>
    <row r="376" spans="1:12" s="62" customFormat="1" ht="15.95" customHeight="1" x14ac:dyDescent="0.25">
      <c r="A376" s="47"/>
      <c r="B376" s="116" t="s">
        <v>374</v>
      </c>
      <c r="C376" s="116"/>
      <c r="D376" s="116"/>
      <c r="E376" s="116"/>
      <c r="F376" s="116"/>
      <c r="G376" s="89">
        <v>6</v>
      </c>
      <c r="H376" s="25" t="s">
        <v>2</v>
      </c>
      <c r="I376" s="22"/>
      <c r="J376" s="22"/>
      <c r="K376" s="22">
        <f t="shared" si="13"/>
        <v>0</v>
      </c>
      <c r="L376" s="22">
        <f t="shared" si="16"/>
        <v>0</v>
      </c>
    </row>
    <row r="377" spans="1:12" s="62" customFormat="1" ht="15.95" customHeight="1" x14ac:dyDescent="0.25">
      <c r="A377" s="47"/>
      <c r="B377" s="116" t="s">
        <v>375</v>
      </c>
      <c r="C377" s="116"/>
      <c r="D377" s="116"/>
      <c r="E377" s="116"/>
      <c r="F377" s="116"/>
      <c r="G377" s="89">
        <v>20</v>
      </c>
      <c r="H377" s="25" t="s">
        <v>2</v>
      </c>
      <c r="I377" s="22"/>
      <c r="J377" s="22"/>
      <c r="K377" s="22">
        <f t="shared" si="13"/>
        <v>0</v>
      </c>
      <c r="L377" s="22">
        <f t="shared" si="16"/>
        <v>0</v>
      </c>
    </row>
    <row r="378" spans="1:12" s="62" customFormat="1" ht="15.95" customHeight="1" x14ac:dyDescent="0.25">
      <c r="A378" s="47"/>
      <c r="B378" s="116" t="s">
        <v>376</v>
      </c>
      <c r="C378" s="116"/>
      <c r="D378" s="116"/>
      <c r="E378" s="116"/>
      <c r="F378" s="116"/>
      <c r="G378" s="89">
        <v>30</v>
      </c>
      <c r="H378" s="25" t="s">
        <v>2</v>
      </c>
      <c r="I378" s="22"/>
      <c r="J378" s="22"/>
      <c r="K378" s="22">
        <f t="shared" si="13"/>
        <v>0</v>
      </c>
      <c r="L378" s="22">
        <f t="shared" si="16"/>
        <v>0</v>
      </c>
    </row>
    <row r="379" spans="1:12" s="62" customFormat="1" ht="15.95" customHeight="1" x14ac:dyDescent="0.25">
      <c r="A379" s="47"/>
      <c r="B379" s="116" t="s">
        <v>377</v>
      </c>
      <c r="C379" s="116"/>
      <c r="D379" s="116"/>
      <c r="E379" s="116"/>
      <c r="F379" s="116"/>
      <c r="G379" s="89">
        <v>30</v>
      </c>
      <c r="H379" s="25" t="s">
        <v>2</v>
      </c>
      <c r="I379" s="22"/>
      <c r="J379" s="22"/>
      <c r="K379" s="22">
        <f t="shared" si="13"/>
        <v>0</v>
      </c>
      <c r="L379" s="22">
        <f t="shared" si="16"/>
        <v>0</v>
      </c>
    </row>
    <row r="380" spans="1:12" s="62" customFormat="1" ht="15.95" customHeight="1" x14ac:dyDescent="0.25">
      <c r="A380" s="47"/>
      <c r="B380" s="116" t="s">
        <v>378</v>
      </c>
      <c r="C380" s="116"/>
      <c r="D380" s="116"/>
      <c r="E380" s="116"/>
      <c r="F380" s="116"/>
      <c r="G380" s="89">
        <v>30</v>
      </c>
      <c r="H380" s="25" t="s">
        <v>2</v>
      </c>
      <c r="I380" s="22"/>
      <c r="J380" s="22"/>
      <c r="K380" s="22">
        <f t="shared" si="13"/>
        <v>0</v>
      </c>
      <c r="L380" s="22">
        <f t="shared" si="16"/>
        <v>0</v>
      </c>
    </row>
    <row r="381" spans="1:12" s="62" customFormat="1" ht="15.95" customHeight="1" x14ac:dyDescent="0.25">
      <c r="A381" s="47"/>
      <c r="B381" s="116" t="s">
        <v>379</v>
      </c>
      <c r="C381" s="116"/>
      <c r="D381" s="116"/>
      <c r="E381" s="116"/>
      <c r="F381" s="116"/>
      <c r="G381" s="89">
        <v>30</v>
      </c>
      <c r="H381" s="25" t="s">
        <v>2</v>
      </c>
      <c r="I381" s="22"/>
      <c r="J381" s="22"/>
      <c r="K381" s="22">
        <f t="shared" si="13"/>
        <v>0</v>
      </c>
      <c r="L381" s="22">
        <f t="shared" si="16"/>
        <v>0</v>
      </c>
    </row>
    <row r="382" spans="1:12" s="62" customFormat="1" ht="15.95" customHeight="1" x14ac:dyDescent="0.25">
      <c r="A382" s="47"/>
      <c r="B382" s="116" t="s">
        <v>380</v>
      </c>
      <c r="C382" s="116"/>
      <c r="D382" s="116"/>
      <c r="E382" s="116"/>
      <c r="F382" s="116"/>
      <c r="G382" s="89">
        <v>15</v>
      </c>
      <c r="H382" s="25" t="s">
        <v>2</v>
      </c>
      <c r="I382" s="22"/>
      <c r="J382" s="22"/>
      <c r="K382" s="22">
        <f t="shared" si="13"/>
        <v>0</v>
      </c>
      <c r="L382" s="22">
        <f t="shared" si="16"/>
        <v>0</v>
      </c>
    </row>
    <row r="383" spans="1:12" s="62" customFormat="1" ht="15.95" customHeight="1" x14ac:dyDescent="0.25">
      <c r="A383" s="47"/>
      <c r="B383" s="116" t="s">
        <v>511</v>
      </c>
      <c r="C383" s="116"/>
      <c r="D383" s="116"/>
      <c r="E383" s="116"/>
      <c r="F383" s="116"/>
      <c r="G383" s="89">
        <v>20</v>
      </c>
      <c r="H383" s="25" t="s">
        <v>2</v>
      </c>
      <c r="I383" s="22"/>
      <c r="J383" s="22"/>
      <c r="K383" s="22">
        <f t="shared" si="13"/>
        <v>0</v>
      </c>
      <c r="L383" s="22">
        <f t="shared" si="16"/>
        <v>0</v>
      </c>
    </row>
    <row r="384" spans="1:12" s="62" customFormat="1" ht="15.95" customHeight="1" x14ac:dyDescent="0.25">
      <c r="A384" s="47"/>
      <c r="B384" s="116" t="s">
        <v>381</v>
      </c>
      <c r="C384" s="116"/>
      <c r="D384" s="116"/>
      <c r="E384" s="116"/>
      <c r="F384" s="116"/>
      <c r="G384" s="89">
        <v>10</v>
      </c>
      <c r="H384" s="25" t="s">
        <v>2</v>
      </c>
      <c r="I384" s="22"/>
      <c r="J384" s="22"/>
      <c r="K384" s="22">
        <f t="shared" si="13"/>
        <v>0</v>
      </c>
      <c r="L384" s="22">
        <f t="shared" si="16"/>
        <v>0</v>
      </c>
    </row>
    <row r="385" spans="1:12" s="62" customFormat="1" ht="15.95" customHeight="1" x14ac:dyDescent="0.25">
      <c r="A385" s="47"/>
      <c r="B385" s="116" t="s">
        <v>382</v>
      </c>
      <c r="C385" s="116"/>
      <c r="D385" s="116"/>
      <c r="E385" s="116"/>
      <c r="F385" s="116"/>
      <c r="G385" s="89">
        <v>10</v>
      </c>
      <c r="H385" s="25" t="s">
        <v>2</v>
      </c>
      <c r="I385" s="22"/>
      <c r="J385" s="22"/>
      <c r="K385" s="22">
        <f t="shared" si="13"/>
        <v>0</v>
      </c>
      <c r="L385" s="22">
        <f t="shared" si="16"/>
        <v>0</v>
      </c>
    </row>
    <row r="386" spans="1:12" s="62" customFormat="1" ht="15.95" customHeight="1" x14ac:dyDescent="0.25">
      <c r="A386" s="47"/>
      <c r="B386" s="116" t="s">
        <v>383</v>
      </c>
      <c r="C386" s="116"/>
      <c r="D386" s="116"/>
      <c r="E386" s="116"/>
      <c r="F386" s="116"/>
      <c r="G386" s="89">
        <v>10</v>
      </c>
      <c r="H386" s="25" t="s">
        <v>2</v>
      </c>
      <c r="I386" s="22"/>
      <c r="J386" s="22"/>
      <c r="K386" s="22">
        <f t="shared" si="13"/>
        <v>0</v>
      </c>
      <c r="L386" s="22">
        <f t="shared" si="16"/>
        <v>0</v>
      </c>
    </row>
    <row r="387" spans="1:12" s="62" customFormat="1" ht="15.95" customHeight="1" x14ac:dyDescent="0.25">
      <c r="A387" s="47"/>
      <c r="B387" s="116" t="s">
        <v>384</v>
      </c>
      <c r="C387" s="116"/>
      <c r="D387" s="116"/>
      <c r="E387" s="116"/>
      <c r="F387" s="116"/>
      <c r="G387" s="89">
        <v>15</v>
      </c>
      <c r="H387" s="25" t="s">
        <v>2</v>
      </c>
      <c r="I387" s="22"/>
      <c r="J387" s="22"/>
      <c r="K387" s="22">
        <f t="shared" si="13"/>
        <v>0</v>
      </c>
      <c r="L387" s="22">
        <f t="shared" si="16"/>
        <v>0</v>
      </c>
    </row>
    <row r="388" spans="1:12" s="62" customFormat="1" ht="15.95" customHeight="1" x14ac:dyDescent="0.25">
      <c r="A388" s="47"/>
      <c r="B388" s="116" t="s">
        <v>385</v>
      </c>
      <c r="C388" s="116"/>
      <c r="D388" s="116"/>
      <c r="E388" s="116"/>
      <c r="F388" s="116"/>
      <c r="G388" s="89">
        <v>10</v>
      </c>
      <c r="H388" s="25" t="s">
        <v>2</v>
      </c>
      <c r="I388" s="22"/>
      <c r="J388" s="22"/>
      <c r="K388" s="22">
        <f t="shared" si="13"/>
        <v>0</v>
      </c>
      <c r="L388" s="22">
        <f t="shared" si="16"/>
        <v>0</v>
      </c>
    </row>
    <row r="389" spans="1:12" s="62" customFormat="1" ht="15.95" customHeight="1" x14ac:dyDescent="0.25">
      <c r="A389" s="47"/>
      <c r="B389" s="116" t="s">
        <v>386</v>
      </c>
      <c r="C389" s="116"/>
      <c r="D389" s="116"/>
      <c r="E389" s="116"/>
      <c r="F389" s="116"/>
      <c r="G389" s="89">
        <v>10</v>
      </c>
      <c r="H389" s="25" t="s">
        <v>2</v>
      </c>
      <c r="I389" s="22"/>
      <c r="J389" s="22"/>
      <c r="K389" s="22">
        <f t="shared" si="13"/>
        <v>0</v>
      </c>
      <c r="L389" s="22">
        <f t="shared" si="16"/>
        <v>0</v>
      </c>
    </row>
    <row r="390" spans="1:12" s="62" customFormat="1" ht="15.95" customHeight="1" x14ac:dyDescent="0.25">
      <c r="A390" s="47"/>
      <c r="B390" s="116" t="s">
        <v>387</v>
      </c>
      <c r="C390" s="116"/>
      <c r="D390" s="116"/>
      <c r="E390" s="116"/>
      <c r="F390" s="116"/>
      <c r="G390" s="89">
        <v>15</v>
      </c>
      <c r="H390" s="25" t="s">
        <v>2</v>
      </c>
      <c r="I390" s="22"/>
      <c r="J390" s="22"/>
      <c r="K390" s="22">
        <f t="shared" si="13"/>
        <v>0</v>
      </c>
      <c r="L390" s="22">
        <f t="shared" si="16"/>
        <v>0</v>
      </c>
    </row>
    <row r="391" spans="1:12" s="62" customFormat="1" ht="15.95" customHeight="1" x14ac:dyDescent="0.25">
      <c r="A391" s="47"/>
      <c r="B391" s="116" t="s">
        <v>388</v>
      </c>
      <c r="C391" s="116"/>
      <c r="D391" s="116"/>
      <c r="E391" s="116"/>
      <c r="F391" s="116"/>
      <c r="G391" s="89">
        <v>6</v>
      </c>
      <c r="H391" s="25" t="s">
        <v>2</v>
      </c>
      <c r="I391" s="22"/>
      <c r="J391" s="22"/>
      <c r="K391" s="22">
        <f t="shared" si="13"/>
        <v>0</v>
      </c>
      <c r="L391" s="22">
        <f t="shared" si="16"/>
        <v>0</v>
      </c>
    </row>
    <row r="392" spans="1:12" s="62" customFormat="1" ht="15.95" customHeight="1" x14ac:dyDescent="0.25">
      <c r="A392" s="47"/>
      <c r="B392" s="117" t="s">
        <v>512</v>
      </c>
      <c r="C392" s="117"/>
      <c r="D392" s="117"/>
      <c r="E392" s="117"/>
      <c r="F392" s="117"/>
      <c r="G392" s="89">
        <v>1</v>
      </c>
      <c r="H392" s="25" t="s">
        <v>2</v>
      </c>
      <c r="I392" s="22"/>
      <c r="J392" s="22"/>
      <c r="K392" s="22">
        <f t="shared" si="13"/>
        <v>0</v>
      </c>
      <c r="L392" s="22">
        <f t="shared" si="16"/>
        <v>0</v>
      </c>
    </row>
    <row r="393" spans="1:12" s="62" customFormat="1" ht="15.95" customHeight="1" x14ac:dyDescent="0.25">
      <c r="A393" s="47"/>
      <c r="B393" s="116" t="s">
        <v>389</v>
      </c>
      <c r="C393" s="116"/>
      <c r="D393" s="116"/>
      <c r="E393" s="116"/>
      <c r="F393" s="116"/>
      <c r="G393" s="89">
        <v>5</v>
      </c>
      <c r="H393" s="25" t="s">
        <v>2</v>
      </c>
      <c r="I393" s="22"/>
      <c r="J393" s="22"/>
      <c r="K393" s="22">
        <f t="shared" si="13"/>
        <v>0</v>
      </c>
      <c r="L393" s="22">
        <f t="shared" si="16"/>
        <v>0</v>
      </c>
    </row>
    <row r="394" spans="1:12" s="50" customFormat="1" ht="15.95" customHeight="1" x14ac:dyDescent="0.25">
      <c r="A394" s="47"/>
      <c r="B394" s="116" t="s">
        <v>390</v>
      </c>
      <c r="C394" s="116"/>
      <c r="D394" s="116"/>
      <c r="E394" s="116"/>
      <c r="F394" s="116"/>
      <c r="G394" s="89">
        <v>1</v>
      </c>
      <c r="H394" s="25" t="s">
        <v>2</v>
      </c>
      <c r="I394" s="22"/>
      <c r="J394" s="22"/>
      <c r="K394" s="22">
        <f t="shared" si="13"/>
        <v>0</v>
      </c>
      <c r="L394" s="22">
        <f t="shared" si="16"/>
        <v>0</v>
      </c>
    </row>
    <row r="395" spans="1:12" ht="15.95" customHeight="1" x14ac:dyDescent="0.25">
      <c r="A395" s="47"/>
      <c r="B395" s="116" t="s">
        <v>391</v>
      </c>
      <c r="C395" s="116"/>
      <c r="D395" s="116"/>
      <c r="E395" s="116"/>
      <c r="F395" s="116"/>
      <c r="G395" s="89">
        <v>1</v>
      </c>
      <c r="H395" s="25" t="s">
        <v>2</v>
      </c>
      <c r="K395" s="22">
        <f t="shared" si="13"/>
        <v>0</v>
      </c>
      <c r="L395" s="22">
        <f t="shared" si="16"/>
        <v>0</v>
      </c>
    </row>
    <row r="396" spans="1:12" ht="15.95" customHeight="1" x14ac:dyDescent="0.25">
      <c r="A396" s="47"/>
      <c r="B396" s="116" t="s">
        <v>392</v>
      </c>
      <c r="C396" s="116"/>
      <c r="D396" s="116"/>
      <c r="E396" s="116"/>
      <c r="F396" s="116"/>
      <c r="G396" s="89">
        <v>6</v>
      </c>
      <c r="H396" s="25" t="s">
        <v>2</v>
      </c>
      <c r="K396" s="22">
        <f t="shared" si="13"/>
        <v>0</v>
      </c>
      <c r="L396" s="22">
        <f t="shared" si="16"/>
        <v>0</v>
      </c>
    </row>
    <row r="397" spans="1:12" ht="15.95" customHeight="1" x14ac:dyDescent="0.25">
      <c r="A397" s="47"/>
      <c r="B397" s="116" t="s">
        <v>393</v>
      </c>
      <c r="C397" s="116"/>
      <c r="D397" s="116"/>
      <c r="E397" s="116"/>
      <c r="F397" s="116"/>
      <c r="G397" s="89">
        <v>2</v>
      </c>
      <c r="H397" s="25" t="s">
        <v>2</v>
      </c>
      <c r="K397" s="22">
        <f t="shared" si="13"/>
        <v>0</v>
      </c>
      <c r="L397" s="22">
        <f t="shared" si="16"/>
        <v>0</v>
      </c>
    </row>
    <row r="398" spans="1:12" ht="15.95" customHeight="1" x14ac:dyDescent="0.25">
      <c r="A398" s="47"/>
      <c r="B398" s="116" t="s">
        <v>394</v>
      </c>
      <c r="C398" s="116"/>
      <c r="D398" s="116"/>
      <c r="E398" s="116"/>
      <c r="F398" s="116"/>
      <c r="G398" s="89">
        <v>1</v>
      </c>
      <c r="H398" s="25" t="s">
        <v>2</v>
      </c>
      <c r="K398" s="22">
        <f t="shared" si="13"/>
        <v>0</v>
      </c>
      <c r="L398" s="22">
        <f t="shared" si="16"/>
        <v>0</v>
      </c>
    </row>
    <row r="399" spans="1:12" ht="15.95" customHeight="1" x14ac:dyDescent="0.25">
      <c r="A399" s="47"/>
      <c r="B399" s="116" t="s">
        <v>395</v>
      </c>
      <c r="C399" s="116"/>
      <c r="D399" s="116"/>
      <c r="E399" s="116"/>
      <c r="F399" s="116"/>
      <c r="G399" s="89">
        <v>1</v>
      </c>
      <c r="H399" s="25" t="s">
        <v>2</v>
      </c>
      <c r="K399" s="22">
        <f t="shared" si="13"/>
        <v>0</v>
      </c>
      <c r="L399" s="22">
        <f t="shared" si="16"/>
        <v>0</v>
      </c>
    </row>
    <row r="400" spans="1:12" ht="15.95" customHeight="1" x14ac:dyDescent="0.25">
      <c r="A400" s="47"/>
      <c r="B400" s="117" t="s">
        <v>437</v>
      </c>
      <c r="C400" s="117"/>
      <c r="D400" s="117"/>
      <c r="E400" s="117"/>
      <c r="F400" s="117"/>
      <c r="G400" s="89">
        <v>1</v>
      </c>
      <c r="H400" s="25" t="s">
        <v>2</v>
      </c>
      <c r="K400" s="22">
        <f t="shared" si="13"/>
        <v>0</v>
      </c>
      <c r="L400" s="22">
        <f t="shared" si="16"/>
        <v>0</v>
      </c>
    </row>
    <row r="401" spans="1:12" ht="15.95" customHeight="1" x14ac:dyDescent="0.25">
      <c r="A401" s="47"/>
      <c r="B401" s="116" t="s">
        <v>396</v>
      </c>
      <c r="C401" s="116"/>
      <c r="D401" s="116"/>
      <c r="E401" s="116"/>
      <c r="F401" s="116"/>
      <c r="G401" s="89">
        <v>1</v>
      </c>
      <c r="H401" s="25" t="s">
        <v>2</v>
      </c>
      <c r="K401" s="22">
        <f t="shared" si="13"/>
        <v>0</v>
      </c>
      <c r="L401" s="22">
        <f t="shared" si="16"/>
        <v>0</v>
      </c>
    </row>
    <row r="402" spans="1:12" ht="20.100000000000001" customHeight="1" x14ac:dyDescent="0.25">
      <c r="A402" s="118" t="s">
        <v>277</v>
      </c>
      <c r="B402" s="118"/>
      <c r="C402" s="118"/>
      <c r="D402" s="118"/>
      <c r="E402" s="118"/>
      <c r="F402" s="118"/>
      <c r="G402" s="118"/>
      <c r="H402" s="118"/>
      <c r="I402" s="118"/>
      <c r="J402" s="118"/>
      <c r="K402" s="118"/>
      <c r="L402" s="118"/>
    </row>
    <row r="403" spans="1:12" ht="59.25" customHeight="1" x14ac:dyDescent="0.25">
      <c r="A403" s="29"/>
      <c r="B403" s="113" t="s">
        <v>304</v>
      </c>
      <c r="C403" s="113"/>
      <c r="D403" s="113"/>
      <c r="E403" s="113"/>
      <c r="F403" s="113"/>
      <c r="G403" s="89">
        <v>6</v>
      </c>
      <c r="H403" s="25" t="s">
        <v>196</v>
      </c>
      <c r="K403" s="22">
        <f t="shared" si="13"/>
        <v>0</v>
      </c>
      <c r="L403" s="22">
        <f t="shared" si="16"/>
        <v>0</v>
      </c>
    </row>
    <row r="404" spans="1:12" ht="29.25" customHeight="1" x14ac:dyDescent="0.25">
      <c r="A404" s="29"/>
      <c r="B404" s="113" t="s">
        <v>283</v>
      </c>
      <c r="C404" s="113"/>
      <c r="D404" s="113"/>
      <c r="E404" s="113"/>
      <c r="F404" s="113"/>
      <c r="G404" s="89">
        <v>1</v>
      </c>
      <c r="H404" s="25" t="s">
        <v>191</v>
      </c>
      <c r="K404" s="22">
        <f t="shared" si="13"/>
        <v>0</v>
      </c>
      <c r="L404" s="22">
        <f t="shared" si="16"/>
        <v>0</v>
      </c>
    </row>
    <row r="405" spans="1:12" s="50" customFormat="1" ht="15" customHeight="1" x14ac:dyDescent="0.25">
      <c r="A405" s="29"/>
      <c r="B405" s="113" t="s">
        <v>284</v>
      </c>
      <c r="C405" s="113"/>
      <c r="D405" s="113"/>
      <c r="E405" s="113"/>
      <c r="F405" s="113"/>
      <c r="G405" s="89">
        <v>1</v>
      </c>
      <c r="H405" s="25" t="s">
        <v>191</v>
      </c>
      <c r="I405" s="22"/>
      <c r="J405" s="22"/>
      <c r="K405" s="22">
        <f t="shared" si="13"/>
        <v>0</v>
      </c>
      <c r="L405" s="22">
        <f t="shared" si="16"/>
        <v>0</v>
      </c>
    </row>
    <row r="406" spans="1:12" ht="29.25" customHeight="1" x14ac:dyDescent="0.25">
      <c r="A406" s="29"/>
      <c r="B406" s="113" t="s">
        <v>326</v>
      </c>
      <c r="C406" s="113"/>
      <c r="D406" s="113"/>
      <c r="E406" s="113"/>
      <c r="F406" s="113"/>
      <c r="G406" s="89">
        <v>1</v>
      </c>
      <c r="H406" s="25" t="s">
        <v>191</v>
      </c>
      <c r="K406" s="22">
        <f t="shared" si="13"/>
        <v>0</v>
      </c>
      <c r="L406" s="22">
        <f t="shared" si="16"/>
        <v>0</v>
      </c>
    </row>
    <row r="407" spans="1:12" ht="58.5" customHeight="1" x14ac:dyDescent="0.25">
      <c r="A407" s="29"/>
      <c r="B407" s="113" t="s">
        <v>327</v>
      </c>
      <c r="C407" s="113"/>
      <c r="D407" s="113"/>
      <c r="E407" s="113"/>
      <c r="F407" s="113"/>
      <c r="G407" s="89">
        <v>1</v>
      </c>
      <c r="H407" s="25" t="s">
        <v>191</v>
      </c>
      <c r="K407" s="22">
        <f t="shared" si="13"/>
        <v>0</v>
      </c>
      <c r="L407" s="22">
        <f t="shared" si="16"/>
        <v>0</v>
      </c>
    </row>
    <row r="408" spans="1:12" ht="18.75" customHeight="1" x14ac:dyDescent="0.25">
      <c r="A408" s="29"/>
      <c r="B408" s="113" t="s">
        <v>276</v>
      </c>
      <c r="C408" s="113"/>
      <c r="D408" s="113"/>
      <c r="E408" s="113"/>
      <c r="F408" s="113"/>
      <c r="G408" s="89">
        <v>1</v>
      </c>
      <c r="H408" s="25" t="s">
        <v>191</v>
      </c>
      <c r="K408" s="22">
        <f t="shared" si="13"/>
        <v>0</v>
      </c>
      <c r="L408" s="22">
        <f t="shared" si="16"/>
        <v>0</v>
      </c>
    </row>
    <row r="409" spans="1:12" ht="30.75" customHeight="1" x14ac:dyDescent="0.25">
      <c r="A409" s="29"/>
      <c r="B409" s="113" t="s">
        <v>328</v>
      </c>
      <c r="C409" s="113"/>
      <c r="D409" s="113"/>
      <c r="E409" s="113"/>
      <c r="F409" s="113"/>
      <c r="G409" s="89">
        <v>5</v>
      </c>
      <c r="H409" s="25" t="s">
        <v>2</v>
      </c>
      <c r="K409" s="22">
        <f t="shared" si="13"/>
        <v>0</v>
      </c>
      <c r="L409" s="22">
        <f t="shared" si="16"/>
        <v>0</v>
      </c>
    </row>
    <row r="410" spans="1:12" ht="61.5" customHeight="1" x14ac:dyDescent="0.25">
      <c r="A410" s="29"/>
      <c r="B410" s="113" t="s">
        <v>329</v>
      </c>
      <c r="C410" s="113"/>
      <c r="D410" s="113"/>
      <c r="E410" s="113"/>
      <c r="F410" s="113"/>
      <c r="G410" s="89">
        <v>3</v>
      </c>
      <c r="H410" s="25" t="s">
        <v>2</v>
      </c>
      <c r="K410" s="22">
        <f t="shared" si="13"/>
        <v>0</v>
      </c>
      <c r="L410" s="22">
        <f t="shared" si="16"/>
        <v>0</v>
      </c>
    </row>
    <row r="411" spans="1:12" ht="32.25" customHeight="1" x14ac:dyDescent="0.25">
      <c r="A411" s="29"/>
      <c r="B411" s="113" t="s">
        <v>330</v>
      </c>
      <c r="C411" s="113"/>
      <c r="D411" s="113"/>
      <c r="E411" s="113"/>
      <c r="F411" s="113"/>
      <c r="G411" s="89">
        <v>11</v>
      </c>
      <c r="H411" s="25" t="s">
        <v>2</v>
      </c>
      <c r="K411" s="22">
        <f t="shared" si="13"/>
        <v>0</v>
      </c>
      <c r="L411" s="22">
        <f t="shared" si="16"/>
        <v>0</v>
      </c>
    </row>
    <row r="412" spans="1:12" ht="20.100000000000001" customHeight="1" x14ac:dyDescent="0.25">
      <c r="A412" s="109" t="s">
        <v>338</v>
      </c>
      <c r="B412" s="109"/>
      <c r="C412" s="109"/>
      <c r="D412" s="109"/>
      <c r="E412" s="109"/>
      <c r="F412" s="109"/>
      <c r="G412" s="109"/>
      <c r="H412" s="109"/>
      <c r="I412" s="109"/>
      <c r="J412" s="109"/>
      <c r="K412" s="109"/>
      <c r="L412" s="109"/>
    </row>
    <row r="413" spans="1:12" ht="60.75" customHeight="1" x14ac:dyDescent="0.25">
      <c r="A413" s="29"/>
      <c r="B413" s="113" t="s">
        <v>331</v>
      </c>
      <c r="C413" s="113"/>
      <c r="D413" s="113"/>
      <c r="E413" s="113"/>
      <c r="F413" s="113"/>
      <c r="G413" s="89">
        <v>12</v>
      </c>
      <c r="H413" s="25" t="s">
        <v>196</v>
      </c>
      <c r="K413" s="22">
        <f t="shared" ref="K413:K420" si="17">SUM(G413*I413)</f>
        <v>0</v>
      </c>
      <c r="L413" s="22">
        <f t="shared" ref="L413:L420" si="18">SUM(G413*J413)</f>
        <v>0</v>
      </c>
    </row>
    <row r="414" spans="1:12" ht="15" customHeight="1" x14ac:dyDescent="0.25">
      <c r="A414" s="29"/>
      <c r="B414" s="113" t="s">
        <v>332</v>
      </c>
      <c r="C414" s="113"/>
      <c r="D414" s="113"/>
      <c r="E414" s="113"/>
      <c r="F414" s="113"/>
      <c r="G414" s="89">
        <v>1</v>
      </c>
      <c r="H414" s="25" t="s">
        <v>191</v>
      </c>
      <c r="K414" s="22">
        <f t="shared" si="17"/>
        <v>0</v>
      </c>
      <c r="L414" s="22">
        <f t="shared" si="18"/>
        <v>0</v>
      </c>
    </row>
    <row r="415" spans="1:12" ht="15" customHeight="1" x14ac:dyDescent="0.25">
      <c r="A415" s="29"/>
      <c r="B415" s="113" t="s">
        <v>339</v>
      </c>
      <c r="C415" s="113"/>
      <c r="D415" s="113"/>
      <c r="E415" s="113"/>
      <c r="F415" s="113"/>
      <c r="G415" s="89">
        <v>1</v>
      </c>
      <c r="H415" s="25" t="s">
        <v>191</v>
      </c>
      <c r="K415" s="22">
        <f t="shared" si="17"/>
        <v>0</v>
      </c>
      <c r="L415" s="22">
        <f t="shared" si="18"/>
        <v>0</v>
      </c>
    </row>
    <row r="416" spans="1:12" ht="59.25" customHeight="1" x14ac:dyDescent="0.25">
      <c r="A416" s="29"/>
      <c r="B416" s="113" t="s">
        <v>333</v>
      </c>
      <c r="C416" s="113"/>
      <c r="D416" s="113"/>
      <c r="E416" s="113"/>
      <c r="F416" s="113"/>
      <c r="G416" s="89">
        <v>1</v>
      </c>
      <c r="H416" s="25" t="s">
        <v>191</v>
      </c>
      <c r="K416" s="22">
        <f t="shared" si="17"/>
        <v>0</v>
      </c>
      <c r="L416" s="22">
        <f t="shared" si="18"/>
        <v>0</v>
      </c>
    </row>
    <row r="417" spans="1:12" ht="48" customHeight="1" x14ac:dyDescent="0.25">
      <c r="A417" s="29"/>
      <c r="B417" s="113" t="s">
        <v>334</v>
      </c>
      <c r="C417" s="113"/>
      <c r="D417" s="113"/>
      <c r="E417" s="113"/>
      <c r="F417" s="113"/>
      <c r="G417" s="89">
        <v>1</v>
      </c>
      <c r="H417" s="25" t="s">
        <v>191</v>
      </c>
      <c r="K417" s="22">
        <f t="shared" si="17"/>
        <v>0</v>
      </c>
      <c r="L417" s="22">
        <f t="shared" si="18"/>
        <v>0</v>
      </c>
    </row>
    <row r="418" spans="1:12" ht="90.75" customHeight="1" x14ac:dyDescent="0.25">
      <c r="A418" s="29"/>
      <c r="B418" s="113" t="s">
        <v>322</v>
      </c>
      <c r="C418" s="113"/>
      <c r="D418" s="113"/>
      <c r="E418" s="113"/>
      <c r="F418" s="113"/>
      <c r="G418" s="89">
        <v>6</v>
      </c>
      <c r="H418" s="25" t="s">
        <v>56</v>
      </c>
      <c r="K418" s="22">
        <f t="shared" si="17"/>
        <v>0</v>
      </c>
      <c r="L418" s="22">
        <f t="shared" si="18"/>
        <v>0</v>
      </c>
    </row>
    <row r="419" spans="1:12" ht="44.25" customHeight="1" x14ac:dyDescent="0.25">
      <c r="A419" s="29"/>
      <c r="B419" s="113" t="s">
        <v>335</v>
      </c>
      <c r="C419" s="113"/>
      <c r="D419" s="113"/>
      <c r="E419" s="113"/>
      <c r="F419" s="113"/>
      <c r="G419" s="89">
        <v>6</v>
      </c>
      <c r="H419" s="25" t="s">
        <v>1</v>
      </c>
      <c r="K419" s="22">
        <f t="shared" si="17"/>
        <v>0</v>
      </c>
      <c r="L419" s="22">
        <f t="shared" si="18"/>
        <v>0</v>
      </c>
    </row>
    <row r="420" spans="1:12" ht="29.25" customHeight="1" x14ac:dyDescent="0.25">
      <c r="A420" s="29"/>
      <c r="B420" s="113" t="s">
        <v>269</v>
      </c>
      <c r="C420" s="113"/>
      <c r="D420" s="113"/>
      <c r="E420" s="113"/>
      <c r="F420" s="113"/>
      <c r="G420" s="89">
        <v>1</v>
      </c>
      <c r="H420" s="25" t="s">
        <v>191</v>
      </c>
      <c r="K420" s="22">
        <f t="shared" si="17"/>
        <v>0</v>
      </c>
      <c r="L420" s="22">
        <f t="shared" si="18"/>
        <v>0</v>
      </c>
    </row>
    <row r="422" spans="1:12" ht="20.100000000000001" customHeight="1" x14ac:dyDescent="0.25">
      <c r="A422" s="109" t="s">
        <v>547</v>
      </c>
      <c r="B422" s="109"/>
      <c r="C422" s="109"/>
      <c r="D422" s="109"/>
      <c r="E422" s="109"/>
      <c r="F422" s="109"/>
      <c r="G422" s="109"/>
      <c r="H422" s="109"/>
      <c r="I422" s="109"/>
      <c r="J422" s="109"/>
      <c r="K422" s="109"/>
      <c r="L422" s="109"/>
    </row>
    <row r="423" spans="1:12" x14ac:dyDescent="0.25">
      <c r="A423" s="68"/>
      <c r="B423" s="110" t="s">
        <v>548</v>
      </c>
      <c r="C423" s="109"/>
      <c r="D423" s="109"/>
      <c r="E423" s="109"/>
      <c r="F423" s="109"/>
      <c r="G423" s="92">
        <v>1</v>
      </c>
      <c r="H423" s="70" t="s">
        <v>191</v>
      </c>
      <c r="I423" s="88"/>
      <c r="J423" s="88"/>
      <c r="K423" s="22">
        <f>SUM(G423*I423)</f>
        <v>0</v>
      </c>
      <c r="L423" s="22">
        <f t="shared" ref="L423:L425" si="19">SUM(G423*J423)</f>
        <v>0</v>
      </c>
    </row>
    <row r="424" spans="1:12" x14ac:dyDescent="0.25">
      <c r="A424" s="68"/>
      <c r="B424" s="71" t="s">
        <v>590</v>
      </c>
      <c r="C424" s="68"/>
      <c r="D424" s="68"/>
      <c r="E424" s="68"/>
      <c r="F424" s="68"/>
      <c r="G424" s="85">
        <v>4</v>
      </c>
      <c r="H424" s="70" t="s">
        <v>2</v>
      </c>
      <c r="I424" s="88"/>
      <c r="J424" s="88"/>
      <c r="K424" s="22">
        <f>SUM(G424*I424)</f>
        <v>0</v>
      </c>
      <c r="L424" s="22">
        <f t="shared" si="19"/>
        <v>0</v>
      </c>
    </row>
    <row r="425" spans="1:12" ht="123.75" customHeight="1" x14ac:dyDescent="0.25">
      <c r="A425" s="69"/>
      <c r="B425" s="132" t="s">
        <v>614</v>
      </c>
      <c r="C425" s="132"/>
      <c r="D425" s="132"/>
      <c r="E425" s="132"/>
      <c r="F425" s="132"/>
      <c r="G425" s="85">
        <v>1</v>
      </c>
      <c r="H425" s="70" t="s">
        <v>2</v>
      </c>
      <c r="I425" s="88"/>
      <c r="J425" s="88"/>
      <c r="K425" s="88">
        <f>SUM(G425*I425)</f>
        <v>0</v>
      </c>
      <c r="L425" s="88">
        <f t="shared" si="19"/>
        <v>0</v>
      </c>
    </row>
    <row r="426" spans="1:12" ht="20.100000000000001" customHeight="1" x14ac:dyDescent="0.25">
      <c r="A426" s="114" t="s">
        <v>609</v>
      </c>
      <c r="B426" s="114"/>
      <c r="C426" s="114"/>
      <c r="D426" s="114"/>
      <c r="E426" s="114"/>
      <c r="F426" s="114"/>
      <c r="G426" s="114"/>
      <c r="H426" s="114"/>
      <c r="I426" s="114"/>
      <c r="J426" s="114"/>
      <c r="K426" s="114"/>
      <c r="L426" s="114"/>
    </row>
    <row r="427" spans="1:12" x14ac:dyDescent="0.25">
      <c r="A427" s="69"/>
      <c r="B427" s="130" t="s">
        <v>591</v>
      </c>
      <c r="C427" s="130"/>
      <c r="D427" s="130"/>
      <c r="E427" s="130"/>
      <c r="F427" s="130"/>
      <c r="G427" s="86">
        <v>2</v>
      </c>
      <c r="H427" s="87" t="s">
        <v>2</v>
      </c>
      <c r="I427" s="69"/>
      <c r="J427" s="69"/>
    </row>
    <row r="428" spans="1:12" x14ac:dyDescent="0.25">
      <c r="A428" s="69"/>
      <c r="B428" s="130" t="s">
        <v>592</v>
      </c>
      <c r="C428" s="130"/>
      <c r="D428" s="130"/>
      <c r="E428" s="130"/>
      <c r="F428" s="130"/>
      <c r="G428" s="86">
        <v>2</v>
      </c>
      <c r="H428" s="87" t="s">
        <v>2</v>
      </c>
      <c r="I428" s="69"/>
      <c r="J428" s="69"/>
    </row>
    <row r="429" spans="1:12" x14ac:dyDescent="0.25">
      <c r="A429" s="69"/>
      <c r="B429" s="130" t="s">
        <v>593</v>
      </c>
      <c r="C429" s="130"/>
      <c r="D429" s="130"/>
      <c r="E429" s="130"/>
      <c r="F429" s="130"/>
      <c r="G429" s="86">
        <v>2</v>
      </c>
      <c r="H429" s="87" t="s">
        <v>2</v>
      </c>
      <c r="I429" s="69"/>
      <c r="J429" s="69"/>
    </row>
    <row r="430" spans="1:12" x14ac:dyDescent="0.25">
      <c r="A430" s="69"/>
      <c r="B430" s="130" t="s">
        <v>594</v>
      </c>
      <c r="C430" s="130"/>
      <c r="D430" s="130"/>
      <c r="E430" s="130"/>
      <c r="F430" s="130"/>
      <c r="G430" s="86">
        <v>1</v>
      </c>
      <c r="H430" s="87" t="s">
        <v>2</v>
      </c>
      <c r="I430" s="69"/>
      <c r="J430" s="69"/>
    </row>
    <row r="431" spans="1:12" x14ac:dyDescent="0.25">
      <c r="A431" s="69"/>
      <c r="B431" s="130" t="s">
        <v>595</v>
      </c>
      <c r="C431" s="130"/>
      <c r="D431" s="130"/>
      <c r="E431" s="130"/>
      <c r="F431" s="130"/>
      <c r="G431" s="86">
        <v>20</v>
      </c>
      <c r="H431" s="87" t="s">
        <v>196</v>
      </c>
      <c r="I431" s="69"/>
      <c r="J431" s="69"/>
    </row>
    <row r="432" spans="1:12" x14ac:dyDescent="0.25">
      <c r="A432" s="69"/>
      <c r="B432" s="130" t="s">
        <v>596</v>
      </c>
      <c r="C432" s="130"/>
      <c r="D432" s="130"/>
      <c r="E432" s="130"/>
      <c r="F432" s="130"/>
      <c r="G432" s="86">
        <v>30</v>
      </c>
      <c r="H432" s="87" t="s">
        <v>196</v>
      </c>
      <c r="I432" s="69"/>
      <c r="J432" s="69"/>
    </row>
    <row r="433" spans="1:10" x14ac:dyDescent="0.25">
      <c r="A433" s="69"/>
      <c r="B433" s="130" t="s">
        <v>597</v>
      </c>
      <c r="C433" s="130"/>
      <c r="D433" s="130"/>
      <c r="E433" s="130"/>
      <c r="F433" s="130"/>
      <c r="G433" s="86">
        <v>200</v>
      </c>
      <c r="H433" s="87" t="s">
        <v>2</v>
      </c>
      <c r="I433" s="69"/>
      <c r="J433" s="69"/>
    </row>
    <row r="434" spans="1:10" x14ac:dyDescent="0.25">
      <c r="A434" s="69"/>
      <c r="B434" s="130" t="s">
        <v>598</v>
      </c>
      <c r="C434" s="130"/>
      <c r="D434" s="130"/>
      <c r="E434" s="130"/>
      <c r="F434" s="130"/>
      <c r="G434" s="86">
        <v>250</v>
      </c>
      <c r="H434" s="87" t="s">
        <v>2</v>
      </c>
      <c r="I434" s="69"/>
      <c r="J434" s="69"/>
    </row>
    <row r="435" spans="1:10" x14ac:dyDescent="0.25">
      <c r="A435" s="69"/>
      <c r="B435" s="130" t="s">
        <v>599</v>
      </c>
      <c r="C435" s="130"/>
      <c r="D435" s="130"/>
      <c r="E435" s="130"/>
      <c r="F435" s="130"/>
      <c r="G435" s="86">
        <v>10</v>
      </c>
      <c r="H435" s="87" t="s">
        <v>2</v>
      </c>
      <c r="I435" s="69"/>
      <c r="J435" s="69"/>
    </row>
    <row r="436" spans="1:10" x14ac:dyDescent="0.25">
      <c r="A436" s="69"/>
      <c r="B436" s="130" t="s">
        <v>600</v>
      </c>
      <c r="C436" s="130"/>
      <c r="D436" s="130"/>
      <c r="E436" s="130"/>
      <c r="F436" s="130"/>
      <c r="G436" s="86">
        <v>2</v>
      </c>
      <c r="H436" s="87" t="s">
        <v>2</v>
      </c>
      <c r="I436" s="69"/>
      <c r="J436" s="69"/>
    </row>
    <row r="437" spans="1:10" x14ac:dyDescent="0.25">
      <c r="A437" s="69"/>
      <c r="B437" s="130" t="s">
        <v>601</v>
      </c>
      <c r="C437" s="130"/>
      <c r="D437" s="130"/>
      <c r="E437" s="130"/>
      <c r="F437" s="130"/>
      <c r="G437" s="86">
        <v>50</v>
      </c>
      <c r="H437" s="87" t="s">
        <v>2</v>
      </c>
      <c r="I437" s="69"/>
      <c r="J437" s="69"/>
    </row>
    <row r="438" spans="1:10" x14ac:dyDescent="0.25">
      <c r="A438" s="69"/>
      <c r="B438" s="130" t="s">
        <v>602</v>
      </c>
      <c r="C438" s="130"/>
      <c r="D438" s="130"/>
      <c r="E438" s="130"/>
      <c r="F438" s="130"/>
      <c r="G438" s="86">
        <v>12</v>
      </c>
      <c r="H438" s="87" t="s">
        <v>2</v>
      </c>
      <c r="I438" s="69"/>
      <c r="J438" s="69"/>
    </row>
    <row r="439" spans="1:10" x14ac:dyDescent="0.25">
      <c r="A439" s="69"/>
      <c r="B439" s="130" t="s">
        <v>603</v>
      </c>
      <c r="C439" s="130"/>
      <c r="D439" s="130"/>
      <c r="E439" s="130"/>
      <c r="F439" s="130"/>
      <c r="G439" s="86">
        <v>40</v>
      </c>
      <c r="H439" s="87" t="s">
        <v>2</v>
      </c>
      <c r="I439" s="69"/>
      <c r="J439" s="69"/>
    </row>
    <row r="440" spans="1:10" x14ac:dyDescent="0.25">
      <c r="A440" s="69"/>
      <c r="B440" s="130" t="s">
        <v>604</v>
      </c>
      <c r="C440" s="130"/>
      <c r="D440" s="130"/>
      <c r="E440" s="130"/>
      <c r="F440" s="130"/>
      <c r="G440" s="86">
        <v>80</v>
      </c>
      <c r="H440" s="87" t="s">
        <v>2</v>
      </c>
      <c r="I440" s="69"/>
      <c r="J440" s="69"/>
    </row>
    <row r="441" spans="1:10" x14ac:dyDescent="0.25">
      <c r="A441" s="69"/>
      <c r="B441" s="130" t="s">
        <v>605</v>
      </c>
      <c r="C441" s="130"/>
      <c r="D441" s="130"/>
      <c r="E441" s="130"/>
      <c r="F441" s="130"/>
      <c r="G441" s="86">
        <v>4</v>
      </c>
      <c r="H441" s="87" t="s">
        <v>2</v>
      </c>
      <c r="I441" s="69"/>
      <c r="J441" s="69"/>
    </row>
    <row r="442" spans="1:10" x14ac:dyDescent="0.25">
      <c r="A442" s="69"/>
      <c r="B442" s="130" t="s">
        <v>606</v>
      </c>
      <c r="C442" s="130"/>
      <c r="D442" s="130"/>
      <c r="E442" s="130"/>
      <c r="F442" s="130"/>
      <c r="G442" s="86">
        <v>3</v>
      </c>
      <c r="H442" s="87" t="s">
        <v>2</v>
      </c>
      <c r="I442" s="69"/>
      <c r="J442" s="69"/>
    </row>
    <row r="443" spans="1:10" x14ac:dyDescent="0.25">
      <c r="A443" s="69"/>
      <c r="B443" s="130" t="s">
        <v>607</v>
      </c>
      <c r="C443" s="130"/>
      <c r="D443" s="130"/>
      <c r="E443" s="130"/>
      <c r="F443" s="130"/>
      <c r="G443" s="86">
        <v>1</v>
      </c>
      <c r="H443" s="87" t="s">
        <v>2</v>
      </c>
      <c r="I443" s="69"/>
      <c r="J443" s="69"/>
    </row>
    <row r="444" spans="1:10" x14ac:dyDescent="0.25">
      <c r="A444" s="69"/>
      <c r="B444" s="130" t="s">
        <v>608</v>
      </c>
      <c r="C444" s="130"/>
      <c r="D444" s="130"/>
      <c r="E444" s="130"/>
      <c r="F444" s="130"/>
      <c r="G444" s="86">
        <v>10</v>
      </c>
      <c r="H444" s="87" t="s">
        <v>196</v>
      </c>
      <c r="I444" s="69"/>
      <c r="J444" s="69"/>
    </row>
    <row r="445" spans="1:10" x14ac:dyDescent="0.25">
      <c r="A445" s="69"/>
      <c r="B445" s="130" t="s">
        <v>610</v>
      </c>
      <c r="C445" s="130"/>
      <c r="D445" s="130"/>
      <c r="E445" s="130"/>
      <c r="F445" s="130"/>
      <c r="G445" s="86">
        <v>1</v>
      </c>
      <c r="H445" s="87" t="s">
        <v>2</v>
      </c>
      <c r="I445" s="69"/>
      <c r="J445" s="69"/>
    </row>
    <row r="446" spans="1:10" x14ac:dyDescent="0.25">
      <c r="A446" s="69"/>
      <c r="B446" s="130" t="s">
        <v>611</v>
      </c>
      <c r="C446" s="130"/>
      <c r="D446" s="130"/>
      <c r="E446" s="130"/>
      <c r="F446" s="130"/>
      <c r="G446" s="86">
        <v>10</v>
      </c>
      <c r="H446" s="87" t="s">
        <v>2</v>
      </c>
      <c r="I446" s="69"/>
      <c r="J446" s="69"/>
    </row>
    <row r="447" spans="1:10" x14ac:dyDescent="0.25">
      <c r="A447" s="69"/>
      <c r="B447" s="130" t="s">
        <v>612</v>
      </c>
      <c r="C447" s="130"/>
      <c r="D447" s="130"/>
      <c r="E447" s="130"/>
      <c r="F447" s="130"/>
      <c r="G447" s="86">
        <v>16</v>
      </c>
      <c r="H447" s="87" t="s">
        <v>2</v>
      </c>
      <c r="I447" s="69"/>
      <c r="J447" s="69"/>
    </row>
    <row r="448" spans="1:10" x14ac:dyDescent="0.25">
      <c r="A448" s="69"/>
      <c r="B448" s="130" t="s">
        <v>613</v>
      </c>
      <c r="C448" s="130"/>
      <c r="D448" s="130"/>
      <c r="E448" s="130"/>
      <c r="F448" s="130"/>
      <c r="G448" s="86">
        <v>6</v>
      </c>
      <c r="H448" s="87" t="s">
        <v>2</v>
      </c>
      <c r="I448" s="69"/>
      <c r="J448" s="69"/>
    </row>
    <row r="449" spans="1:12" x14ac:dyDescent="0.25">
      <c r="A449" s="69"/>
      <c r="B449" s="130"/>
      <c r="C449" s="130"/>
      <c r="D449" s="130"/>
      <c r="E449" s="130"/>
      <c r="F449" s="130"/>
      <c r="G449" s="86"/>
      <c r="H449" s="87"/>
      <c r="I449" s="69"/>
      <c r="J449" s="69"/>
      <c r="K449" s="69"/>
      <c r="L449" s="69"/>
    </row>
    <row r="450" spans="1:12" x14ac:dyDescent="0.25">
      <c r="A450" s="128" t="s">
        <v>154</v>
      </c>
      <c r="B450" s="128"/>
      <c r="C450" s="128"/>
      <c r="D450" s="128"/>
      <c r="E450" s="128"/>
      <c r="F450" s="128"/>
      <c r="G450" s="128"/>
      <c r="H450" s="128"/>
      <c r="I450" s="128"/>
      <c r="J450" s="129"/>
      <c r="K450" s="41">
        <f>SUM(K140:K153,K201:K212,K314:K339,K341:K346,K348:K401,K403:K411,K413:K420,K423,K424,K425)</f>
        <v>0</v>
      </c>
      <c r="L450" s="41">
        <f>SUM(L140:L153,L201:L212,L314:L339,L341:L346,L348:L401,L403:L411,L413:L420,L423,L424,L425)</f>
        <v>0</v>
      </c>
    </row>
  </sheetData>
  <mergeCells count="441">
    <mergeCell ref="B447:F447"/>
    <mergeCell ref="B448:F448"/>
    <mergeCell ref="B208:F208"/>
    <mergeCell ref="B209:F209"/>
    <mergeCell ref="B425:F425"/>
    <mergeCell ref="B449:F449"/>
    <mergeCell ref="B427:F427"/>
    <mergeCell ref="B428:F428"/>
    <mergeCell ref="B429:F429"/>
    <mergeCell ref="B430:F430"/>
    <mergeCell ref="B431:F431"/>
    <mergeCell ref="B432:F432"/>
    <mergeCell ref="B433:F433"/>
    <mergeCell ref="B434:F434"/>
    <mergeCell ref="B440:F440"/>
    <mergeCell ref="B435:F435"/>
    <mergeCell ref="B436:F436"/>
    <mergeCell ref="B437:F437"/>
    <mergeCell ref="B438:F438"/>
    <mergeCell ref="B439:F439"/>
    <mergeCell ref="B441:F441"/>
    <mergeCell ref="B442:F442"/>
    <mergeCell ref="B443:F443"/>
    <mergeCell ref="B445:F445"/>
    <mergeCell ref="B446:F446"/>
    <mergeCell ref="B135:F135"/>
    <mergeCell ref="B134:F134"/>
    <mergeCell ref="B133:F133"/>
    <mergeCell ref="A73:L73"/>
    <mergeCell ref="B19:F19"/>
    <mergeCell ref="B13:F13"/>
    <mergeCell ref="B14:F14"/>
    <mergeCell ref="B132:F132"/>
    <mergeCell ref="B131:F131"/>
    <mergeCell ref="B111:F111"/>
    <mergeCell ref="B106:F106"/>
    <mergeCell ref="B107:F107"/>
    <mergeCell ref="B108:F108"/>
    <mergeCell ref="B109:F109"/>
    <mergeCell ref="B110:F110"/>
    <mergeCell ref="B122:F122"/>
    <mergeCell ref="B121:F121"/>
    <mergeCell ref="B120:F120"/>
    <mergeCell ref="B119:F119"/>
    <mergeCell ref="B118:F118"/>
    <mergeCell ref="B128:F128"/>
    <mergeCell ref="A426:L426"/>
    <mergeCell ref="B127:F127"/>
    <mergeCell ref="A10:J10"/>
    <mergeCell ref="A15:J15"/>
    <mergeCell ref="A21:J21"/>
    <mergeCell ref="B101:F101"/>
    <mergeCell ref="B102:F102"/>
    <mergeCell ref="B103:F103"/>
    <mergeCell ref="B104:F104"/>
    <mergeCell ref="B105:F105"/>
    <mergeCell ref="B96:F96"/>
    <mergeCell ref="B97:F97"/>
    <mergeCell ref="B98:F98"/>
    <mergeCell ref="B99:F99"/>
    <mergeCell ref="B100:F100"/>
    <mergeCell ref="B45:F45"/>
    <mergeCell ref="B42:F42"/>
    <mergeCell ref="B56:F56"/>
    <mergeCell ref="B57:F57"/>
    <mergeCell ref="B59:F59"/>
    <mergeCell ref="A50:J50"/>
    <mergeCell ref="A52:L52"/>
    <mergeCell ref="B46:F46"/>
    <mergeCell ref="B58:F58"/>
    <mergeCell ref="B47:F47"/>
    <mergeCell ref="B53:F53"/>
    <mergeCell ref="A450:J450"/>
    <mergeCell ref="A138:L138"/>
    <mergeCell ref="A136:J136"/>
    <mergeCell ref="B141:F141"/>
    <mergeCell ref="B142:F142"/>
    <mergeCell ref="A64:J64"/>
    <mergeCell ref="A71:J71"/>
    <mergeCell ref="A75:J75"/>
    <mergeCell ref="B117:F117"/>
    <mergeCell ref="B116:F116"/>
    <mergeCell ref="B126:F126"/>
    <mergeCell ref="B125:F125"/>
    <mergeCell ref="B124:F124"/>
    <mergeCell ref="B123:F123"/>
    <mergeCell ref="B130:F130"/>
    <mergeCell ref="B129:F129"/>
    <mergeCell ref="B91:F91"/>
    <mergeCell ref="B92:F92"/>
    <mergeCell ref="B93:F93"/>
    <mergeCell ref="B94:F94"/>
    <mergeCell ref="B95:F95"/>
    <mergeCell ref="B86:F86"/>
    <mergeCell ref="B87:F87"/>
    <mergeCell ref="B444:F444"/>
    <mergeCell ref="A1:F2"/>
    <mergeCell ref="A3:L3"/>
    <mergeCell ref="A8:L8"/>
    <mergeCell ref="A12:L12"/>
    <mergeCell ref="A17:L17"/>
    <mergeCell ref="A23:L23"/>
    <mergeCell ref="A41:L41"/>
    <mergeCell ref="A33:L33"/>
    <mergeCell ref="A37:L37"/>
    <mergeCell ref="B27:F27"/>
    <mergeCell ref="B28:F28"/>
    <mergeCell ref="B26:F26"/>
    <mergeCell ref="B29:F29"/>
    <mergeCell ref="B4:F4"/>
    <mergeCell ref="B5:F5"/>
    <mergeCell ref="B9:F9"/>
    <mergeCell ref="B20:F20"/>
    <mergeCell ref="B38:F38"/>
    <mergeCell ref="B34:F34"/>
    <mergeCell ref="A31:J31"/>
    <mergeCell ref="A35:J35"/>
    <mergeCell ref="A39:J39"/>
    <mergeCell ref="B30:F30"/>
    <mergeCell ref="A6:J6"/>
    <mergeCell ref="A77:L77"/>
    <mergeCell ref="A66:L66"/>
    <mergeCell ref="B112:F112"/>
    <mergeCell ref="B113:F113"/>
    <mergeCell ref="B114:F114"/>
    <mergeCell ref="B115:F115"/>
    <mergeCell ref="A78:L78"/>
    <mergeCell ref="B70:F70"/>
    <mergeCell ref="B60:F60"/>
    <mergeCell ref="B61:F61"/>
    <mergeCell ref="B88:F88"/>
    <mergeCell ref="B81:F81"/>
    <mergeCell ref="B90:F90"/>
    <mergeCell ref="B79:F79"/>
    <mergeCell ref="B80:F80"/>
    <mergeCell ref="B82:F82"/>
    <mergeCell ref="B83:F83"/>
    <mergeCell ref="B85:F85"/>
    <mergeCell ref="A89:L89"/>
    <mergeCell ref="A84:L84"/>
    <mergeCell ref="B54:F54"/>
    <mergeCell ref="B55:F55"/>
    <mergeCell ref="B48:F48"/>
    <mergeCell ref="B49:F49"/>
    <mergeCell ref="A139:L139"/>
    <mergeCell ref="B140:F140"/>
    <mergeCell ref="B143:F143"/>
    <mergeCell ref="B144:F144"/>
    <mergeCell ref="B201:F201"/>
    <mergeCell ref="A154:L154"/>
    <mergeCell ref="B176:F176"/>
    <mergeCell ref="B177:F177"/>
    <mergeCell ref="B178:F178"/>
    <mergeCell ref="B179:F179"/>
    <mergeCell ref="B163:F163"/>
    <mergeCell ref="B164:F164"/>
    <mergeCell ref="B165:F165"/>
    <mergeCell ref="B166:F166"/>
    <mergeCell ref="B167:F167"/>
    <mergeCell ref="B168:F168"/>
    <mergeCell ref="B169:F169"/>
    <mergeCell ref="B170:F170"/>
    <mergeCell ref="B171:F171"/>
    <mergeCell ref="B180:F180"/>
    <mergeCell ref="B202:F202"/>
    <mergeCell ref="L1:L2"/>
    <mergeCell ref="B18:F18"/>
    <mergeCell ref="B25:F25"/>
    <mergeCell ref="G1:G2"/>
    <mergeCell ref="H1:H2"/>
    <mergeCell ref="I1:I2"/>
    <mergeCell ref="J1:J2"/>
    <mergeCell ref="K1:K2"/>
    <mergeCell ref="B24:F24"/>
    <mergeCell ref="B74:F74"/>
    <mergeCell ref="B44:F44"/>
    <mergeCell ref="B62:F62"/>
    <mergeCell ref="B63:F63"/>
    <mergeCell ref="B67:F67"/>
    <mergeCell ref="B68:F68"/>
    <mergeCell ref="B69:F69"/>
    <mergeCell ref="B43:F43"/>
    <mergeCell ref="B152:F152"/>
    <mergeCell ref="B153:F153"/>
    <mergeCell ref="B172:F172"/>
    <mergeCell ref="B173:F173"/>
    <mergeCell ref="B174:F174"/>
    <mergeCell ref="B175:F175"/>
    <mergeCell ref="B314:F314"/>
    <mergeCell ref="B211:F211"/>
    <mergeCell ref="B212:F212"/>
    <mergeCell ref="B322:F322"/>
    <mergeCell ref="B323:F323"/>
    <mergeCell ref="B324:F324"/>
    <mergeCell ref="B325:F325"/>
    <mergeCell ref="B326:F326"/>
    <mergeCell ref="B145:F145"/>
    <mergeCell ref="B146:F146"/>
    <mergeCell ref="A200:L200"/>
    <mergeCell ref="B147:F147"/>
    <mergeCell ref="B155:F155"/>
    <mergeCell ref="B156:F156"/>
    <mergeCell ref="B157:F157"/>
    <mergeCell ref="B158:F158"/>
    <mergeCell ref="B159:F159"/>
    <mergeCell ref="B160:F160"/>
    <mergeCell ref="B161:F161"/>
    <mergeCell ref="B162:F162"/>
    <mergeCell ref="B148:F148"/>
    <mergeCell ref="B149:F149"/>
    <mergeCell ref="B150:F150"/>
    <mergeCell ref="B151:F151"/>
    <mergeCell ref="B327:F327"/>
    <mergeCell ref="B241:F241"/>
    <mergeCell ref="B242:F242"/>
    <mergeCell ref="B243:F243"/>
    <mergeCell ref="B240:F240"/>
    <mergeCell ref="B221:F221"/>
    <mergeCell ref="B222:F222"/>
    <mergeCell ref="B232:F232"/>
    <mergeCell ref="B233:F233"/>
    <mergeCell ref="B244:F244"/>
    <mergeCell ref="B245:F245"/>
    <mergeCell ref="B246:F246"/>
    <mergeCell ref="B247:F247"/>
    <mergeCell ref="B248:F248"/>
    <mergeCell ref="B249:F249"/>
    <mergeCell ref="B250:F250"/>
    <mergeCell ref="B317:F317"/>
    <mergeCell ref="B318:F318"/>
    <mergeCell ref="B320:F320"/>
    <mergeCell ref="B321:F321"/>
    <mergeCell ref="A313:L313"/>
    <mergeCell ref="B315:F315"/>
    <mergeCell ref="B316:F316"/>
    <mergeCell ref="B251:F251"/>
    <mergeCell ref="B418:F418"/>
    <mergeCell ref="B419:F419"/>
    <mergeCell ref="B367:F367"/>
    <mergeCell ref="B368:F368"/>
    <mergeCell ref="B369:F369"/>
    <mergeCell ref="B319:F319"/>
    <mergeCell ref="B341:F341"/>
    <mergeCell ref="B342:F342"/>
    <mergeCell ref="B343:F343"/>
    <mergeCell ref="B344:F344"/>
    <mergeCell ref="B328:F328"/>
    <mergeCell ref="B329:F329"/>
    <mergeCell ref="B330:F330"/>
    <mergeCell ref="B331:F331"/>
    <mergeCell ref="B332:F332"/>
    <mergeCell ref="A402:L402"/>
    <mergeCell ref="B403:F403"/>
    <mergeCell ref="B404:F404"/>
    <mergeCell ref="B405:F405"/>
    <mergeCell ref="A412:L412"/>
    <mergeCell ref="B413:F413"/>
    <mergeCell ref="B414:F414"/>
    <mergeCell ref="B416:F416"/>
    <mergeCell ref="B417:F417"/>
    <mergeCell ref="B339:F339"/>
    <mergeCell ref="B406:F406"/>
    <mergeCell ref="B407:F407"/>
    <mergeCell ref="B408:F408"/>
    <mergeCell ref="B409:F409"/>
    <mergeCell ref="B410:F410"/>
    <mergeCell ref="B411:F411"/>
    <mergeCell ref="B333:F333"/>
    <mergeCell ref="B336:F336"/>
    <mergeCell ref="B338:F338"/>
    <mergeCell ref="B334:F334"/>
    <mergeCell ref="B337:F337"/>
    <mergeCell ref="A340:L340"/>
    <mergeCell ref="B345:F345"/>
    <mergeCell ref="B335:F335"/>
    <mergeCell ref="B346:F346"/>
    <mergeCell ref="B372:F372"/>
    <mergeCell ref="B373:F373"/>
    <mergeCell ref="B374:F374"/>
    <mergeCell ref="B375:F375"/>
    <mergeCell ref="B376:F376"/>
    <mergeCell ref="B377:F377"/>
    <mergeCell ref="B378:F378"/>
    <mergeCell ref="B379:F379"/>
    <mergeCell ref="B420:F420"/>
    <mergeCell ref="B415:F415"/>
    <mergeCell ref="B348:F348"/>
    <mergeCell ref="A347:L347"/>
    <mergeCell ref="B354:F354"/>
    <mergeCell ref="B355:F355"/>
    <mergeCell ref="B356:F356"/>
    <mergeCell ref="B357:F357"/>
    <mergeCell ref="B349:F349"/>
    <mergeCell ref="B350:F350"/>
    <mergeCell ref="B351:F351"/>
    <mergeCell ref="B352:F352"/>
    <mergeCell ref="B353:F353"/>
    <mergeCell ref="B358:F358"/>
    <mergeCell ref="B359:F359"/>
    <mergeCell ref="B360:F360"/>
    <mergeCell ref="B361:F361"/>
    <mergeCell ref="B362:F362"/>
    <mergeCell ref="B363:F363"/>
    <mergeCell ref="B364:F364"/>
    <mergeCell ref="B365:F365"/>
    <mergeCell ref="B366:F366"/>
    <mergeCell ref="B370:F370"/>
    <mergeCell ref="B371:F371"/>
    <mergeCell ref="B380:F380"/>
    <mergeCell ref="B381:F381"/>
    <mergeCell ref="B382:F382"/>
    <mergeCell ref="B383:F383"/>
    <mergeCell ref="B384:F384"/>
    <mergeCell ref="B385:F385"/>
    <mergeCell ref="B386:F386"/>
    <mergeCell ref="B387:F387"/>
    <mergeCell ref="B398:F398"/>
    <mergeCell ref="B399:F399"/>
    <mergeCell ref="B401:F401"/>
    <mergeCell ref="B388:F388"/>
    <mergeCell ref="B389:F389"/>
    <mergeCell ref="B390:F390"/>
    <mergeCell ref="B391:F391"/>
    <mergeCell ref="B393:F393"/>
    <mergeCell ref="B394:F394"/>
    <mergeCell ref="B395:F395"/>
    <mergeCell ref="B396:F396"/>
    <mergeCell ref="B397:F397"/>
    <mergeCell ref="B392:F392"/>
    <mergeCell ref="B400:F400"/>
    <mergeCell ref="B181:F181"/>
    <mergeCell ref="B182:F182"/>
    <mergeCell ref="B183:F183"/>
    <mergeCell ref="B184:F184"/>
    <mergeCell ref="B185:F185"/>
    <mergeCell ref="B186:F186"/>
    <mergeCell ref="B187:F187"/>
    <mergeCell ref="B188:F188"/>
    <mergeCell ref="B198:F198"/>
    <mergeCell ref="B199:F199"/>
    <mergeCell ref="B189:F189"/>
    <mergeCell ref="B190:F190"/>
    <mergeCell ref="B191:F191"/>
    <mergeCell ref="B192:F192"/>
    <mergeCell ref="B193:F193"/>
    <mergeCell ref="B194:F194"/>
    <mergeCell ref="B195:F195"/>
    <mergeCell ref="B196:F196"/>
    <mergeCell ref="B197:F197"/>
    <mergeCell ref="B203:F203"/>
    <mergeCell ref="B204:F204"/>
    <mergeCell ref="B205:F205"/>
    <mergeCell ref="B206:F206"/>
    <mergeCell ref="B207:F207"/>
    <mergeCell ref="B210:F210"/>
    <mergeCell ref="B237:F237"/>
    <mergeCell ref="B238:F238"/>
    <mergeCell ref="B239:F239"/>
    <mergeCell ref="B225:F225"/>
    <mergeCell ref="B226:F226"/>
    <mergeCell ref="B214:F214"/>
    <mergeCell ref="B234:F234"/>
    <mergeCell ref="B235:F235"/>
    <mergeCell ref="B236:F236"/>
    <mergeCell ref="A213:L213"/>
    <mergeCell ref="B215:F215"/>
    <mergeCell ref="B223:F223"/>
    <mergeCell ref="B224:F224"/>
    <mergeCell ref="B227:F227"/>
    <mergeCell ref="B228:F228"/>
    <mergeCell ref="B229:F229"/>
    <mergeCell ref="B230:F230"/>
    <mergeCell ref="B231:F231"/>
    <mergeCell ref="B252:F252"/>
    <mergeCell ref="B253:F253"/>
    <mergeCell ref="B254:F254"/>
    <mergeCell ref="B255:F255"/>
    <mergeCell ref="B256:F256"/>
    <mergeCell ref="B257:F257"/>
    <mergeCell ref="B258:F258"/>
    <mergeCell ref="B259:F259"/>
    <mergeCell ref="B260:F260"/>
    <mergeCell ref="B261:F261"/>
    <mergeCell ref="B274:F274"/>
    <mergeCell ref="B275:F275"/>
    <mergeCell ref="B276:F276"/>
    <mergeCell ref="B277:F277"/>
    <mergeCell ref="B278:F278"/>
    <mergeCell ref="B279:F279"/>
    <mergeCell ref="B265:F265"/>
    <mergeCell ref="B266:F266"/>
    <mergeCell ref="B267:F267"/>
    <mergeCell ref="B268:F268"/>
    <mergeCell ref="B269:F269"/>
    <mergeCell ref="B270:F270"/>
    <mergeCell ref="B271:F271"/>
    <mergeCell ref="B272:F272"/>
    <mergeCell ref="B273:F273"/>
    <mergeCell ref="B284:F284"/>
    <mergeCell ref="B285:F285"/>
    <mergeCell ref="B312:F312"/>
    <mergeCell ref="B304:F304"/>
    <mergeCell ref="B305:F305"/>
    <mergeCell ref="B306:F306"/>
    <mergeCell ref="B307:F307"/>
    <mergeCell ref="B308:F308"/>
    <mergeCell ref="B309:F309"/>
    <mergeCell ref="B310:F310"/>
    <mergeCell ref="B292:F292"/>
    <mergeCell ref="B293:F293"/>
    <mergeCell ref="B294:F294"/>
    <mergeCell ref="B296:F296"/>
    <mergeCell ref="B297:F297"/>
    <mergeCell ref="B300:F300"/>
    <mergeCell ref="B301:F301"/>
    <mergeCell ref="B302:F302"/>
    <mergeCell ref="B303:F303"/>
    <mergeCell ref="A422:L422"/>
    <mergeCell ref="B423:F423"/>
    <mergeCell ref="B216:F216"/>
    <mergeCell ref="B217:F217"/>
    <mergeCell ref="B218:F218"/>
    <mergeCell ref="B220:F220"/>
    <mergeCell ref="B219:F219"/>
    <mergeCell ref="B295:F295"/>
    <mergeCell ref="B298:F298"/>
    <mergeCell ref="B299:F299"/>
    <mergeCell ref="B311:F311"/>
    <mergeCell ref="B286:F286"/>
    <mergeCell ref="B287:F287"/>
    <mergeCell ref="B288:F288"/>
    <mergeCell ref="B289:F289"/>
    <mergeCell ref="B290:F290"/>
    <mergeCell ref="B291:F291"/>
    <mergeCell ref="B262:F262"/>
    <mergeCell ref="B263:F263"/>
    <mergeCell ref="B264:F264"/>
    <mergeCell ref="B280:F280"/>
    <mergeCell ref="B281:F281"/>
    <mergeCell ref="B282:F282"/>
    <mergeCell ref="B283:F283"/>
  </mergeCells>
  <phoneticPr fontId="7" type="noConversion"/>
  <pageMargins left="0.31496062992125984" right="0.31496062992125984" top="0.55118110236220474" bottom="0.55118110236220474" header="0.31496062992125984" footer="0.31496062992125984"/>
  <pageSetup paperSize="9" scale="60" orientation="portrait" r:id="rId1"/>
  <headerFooter>
    <oddFooter>&amp;C&amp;"-,Dőlt"Litér, főzőkonyha belső átalakítása   &amp;P. oldal, összesen: &amp;N</oddFooter>
  </headerFooter>
  <rowBreaks count="10" manualBreakCount="10">
    <brk id="35" max="11" man="1"/>
    <brk id="59" max="11" man="1"/>
    <brk id="75" max="11" man="1"/>
    <brk id="137" max="11" man="1"/>
    <brk id="187" max="11" man="1"/>
    <brk id="199" max="11" man="1"/>
    <brk id="261" max="11" man="1"/>
    <brk id="312" max="11" man="1"/>
    <brk id="362" max="11" man="1"/>
    <brk id="401" max="11" man="1"/>
  </rowBreaks>
  <ignoredErrors>
    <ignoredError sqref="A4:A5 A9 A13:A14 A18:A20 A24:A30 A34 A38 A42:A47 A49 A53:A63 A67:A70 A74"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5</vt:i4>
      </vt:variant>
      <vt:variant>
        <vt:lpstr>Névvel ellátott tartományok</vt:lpstr>
      </vt:variant>
      <vt:variant>
        <vt:i4>2</vt:i4>
      </vt:variant>
    </vt:vector>
  </HeadingPairs>
  <TitlesOfParts>
    <vt:vector size="7" baseType="lpstr">
      <vt:lpstr>Padlóösszefolyó</vt:lpstr>
      <vt:lpstr>méretjegyzék</vt:lpstr>
      <vt:lpstr>Főösszesítő</vt:lpstr>
      <vt:lpstr>Összesítő</vt:lpstr>
      <vt:lpstr>Tételek</vt:lpstr>
      <vt:lpstr>Főösszesítő!Nyomtatási_terület</vt:lpstr>
      <vt:lpstr>Tételek!Nyomtatási_terület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Ariel</dc:creator>
  <cp:lastModifiedBy>Referens</cp:lastModifiedBy>
  <cp:lastPrinted>2021-04-14T10:56:18Z</cp:lastPrinted>
  <dcterms:created xsi:type="dcterms:W3CDTF">2020-08-04T16:43:48Z</dcterms:created>
  <dcterms:modified xsi:type="dcterms:W3CDTF">2021-04-30T10:13:19Z</dcterms:modified>
</cp:coreProperties>
</file>