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827" firstSheet="1" activeTab="8"/>
  </bookViews>
  <sheets>
    <sheet name="kiemelt ei" sheetId="1" state="hidden" r:id="rId1"/>
    <sheet name="bevételek működés felhalmozás." sheetId="2" r:id="rId2"/>
    <sheet name="2. bevétel szervenként" sheetId="3" r:id="rId3"/>
    <sheet name="3. kiadások működés felhalmozás" sheetId="4" r:id="rId4"/>
    <sheet name="4. kiadás szervenként" sheetId="5" r:id="rId5"/>
    <sheet name="5.beruházások, felújítások" sheetId="6" r:id="rId6"/>
    <sheet name="6. tartalékok" sheetId="7" r:id="rId7"/>
    <sheet name="7a,7b Mérleg" sheetId="8" r:id="rId8"/>
    <sheet name="8. létszám" sheetId="9" r:id="rId9"/>
    <sheet name="stabilitási 1" sheetId="10" state="hidden" r:id="rId10"/>
    <sheet name="stabilitási 2" sheetId="11" state="hidden" r:id="rId11"/>
    <sheet name="EU projektek" sheetId="12" state="hidden" r:id="rId12"/>
    <sheet name="hitelek" sheetId="13" state="hidden" r:id="rId13"/>
    <sheet name="szociális kiadások" sheetId="14" state="hidden" r:id="rId14"/>
    <sheet name="átadott" sheetId="15" state="hidden" r:id="rId15"/>
    <sheet name="átvett" sheetId="16" state="hidden" r:id="rId16"/>
    <sheet name="helyi adók" sheetId="17" state="hidden" r:id="rId17"/>
    <sheet name="EI FELHASZN TERV" sheetId="18" state="hidden" r:id="rId18"/>
    <sheet name="TÖBB ÉVES" sheetId="19" state="hidden" r:id="rId19"/>
    <sheet name="KÖZVETETT" sheetId="20" state="hidden" r:id="rId20"/>
    <sheet name="GÖRDÜLŐ" sheetId="21" state="hidden" r:id="rId21"/>
  </sheets>
  <externalReferences>
    <externalReference r:id="rId24"/>
    <externalReference r:id="rId25"/>
    <externalReference r:id="rId26"/>
    <externalReference r:id="rId27"/>
  </externalReferences>
  <definedNames>
    <definedName name="foot_4_place" localSheetId="10">'stabilitási 2'!$A$18</definedName>
    <definedName name="foot_5_place" localSheetId="10">'stabilitási 2'!#REF!</definedName>
    <definedName name="foot_53_place" localSheetId="10">'stabilitási 2'!$A$63</definedName>
    <definedName name="_xlnm.Print_Area" localSheetId="2">'2. bevétel szervenként'!$A$1:$J$22</definedName>
    <definedName name="_xlnm.Print_Area" localSheetId="4">'4. kiadás szervenként'!$A$1:$J$25</definedName>
    <definedName name="_xlnm.Print_Area" localSheetId="5">'5.beruházások, felújítások'!$A$1:$G$52</definedName>
    <definedName name="_xlnm.Print_Area" localSheetId="6">'6. tartalékok'!$A$1:$G$40</definedName>
    <definedName name="_xlnm.Print_Area" localSheetId="14">'átadott'!$A$1:$C$117</definedName>
    <definedName name="_xlnm.Print_Area" localSheetId="15">'átvett'!$A$1:$C$116</definedName>
    <definedName name="_xlnm.Print_Area" localSheetId="17">'EI FELHASZN TERV'!$A$1:$O$216</definedName>
    <definedName name="_xlnm.Print_Area" localSheetId="11">'EU projektek'!$A$1:$B$43</definedName>
    <definedName name="_xlnm.Print_Area" localSheetId="20">'GÖRDÜLŐ'!$A$1:$J$43</definedName>
    <definedName name="_xlnm.Print_Area" localSheetId="12">'hitelek'!$A$1:$D$70</definedName>
    <definedName name="_xlnm.Print_Area" localSheetId="0">'kiemelt ei'!$A$1:$A$26</definedName>
    <definedName name="_xlnm.Print_Area" localSheetId="19">'KÖZVETETT'!$A$1:$E$34</definedName>
    <definedName name="_xlnm.Print_Area" localSheetId="9">'stabilitási 1'!$A$1:$J$49</definedName>
    <definedName name="_xlnm.Print_Area" localSheetId="10">'stabilitási 2'!$A$1:$H$38</definedName>
    <definedName name="_xlnm.Print_Area" localSheetId="13">'szociális kiadások'!$A$1:$C$42</definedName>
    <definedName name="_xlnm.Print_Area" localSheetId="18">'TÖBB ÉVES'!$A$1:$I$32</definedName>
    <definedName name="pr232" localSheetId="20">'GÖRDÜLŐ'!#REF!</definedName>
    <definedName name="pr232" localSheetId="19">'KÖZVETETT'!$A$10</definedName>
    <definedName name="pr232" localSheetId="18">'TÖBB ÉVES'!$A$17</definedName>
    <definedName name="pr233" localSheetId="20">'GÖRDÜLŐ'!#REF!</definedName>
    <definedName name="pr233" localSheetId="19">'KÖZVETETT'!$A$15</definedName>
    <definedName name="pr233" localSheetId="18">'TÖBB ÉVES'!$A$18</definedName>
    <definedName name="pr234" localSheetId="20">'GÖRDÜLŐ'!#REF!</definedName>
    <definedName name="pr234" localSheetId="19">'KÖZVETETT'!$A$23</definedName>
    <definedName name="pr234" localSheetId="18">'TÖBB ÉVES'!$A$19</definedName>
    <definedName name="pr235" localSheetId="20">'GÖRDÜLŐ'!#REF!</definedName>
    <definedName name="pr235" localSheetId="19">'KÖZVETETT'!$A$28</definedName>
    <definedName name="pr235" localSheetId="18">'TÖBB ÉVES'!$A$20</definedName>
    <definedName name="pr236" localSheetId="20">'GÖRDÜLŐ'!#REF!</definedName>
    <definedName name="pr236" localSheetId="19">'KÖZVETETT'!$A$33</definedName>
    <definedName name="pr236" localSheetId="18">'TÖBB ÉVES'!$A$21</definedName>
    <definedName name="pr312" localSheetId="20">'GÖRDÜLŐ'!#REF!</definedName>
    <definedName name="pr312" localSheetId="19">'KÖZVETETT'!#REF!</definedName>
    <definedName name="pr312" localSheetId="18">'TÖBB ÉVES'!$A$8</definedName>
    <definedName name="pr313" localSheetId="20">'GÖRDÜLŐ'!#REF!</definedName>
    <definedName name="pr313" localSheetId="19">'KÖZVETETT'!#REF!</definedName>
    <definedName name="pr313" localSheetId="18">'TÖBB ÉVES'!$A$3</definedName>
    <definedName name="pr314" localSheetId="20">'GÖRDÜLŐ'!#REF!</definedName>
    <definedName name="pr314" localSheetId="19">'KÖZVETETT'!$A$2</definedName>
    <definedName name="pr314" localSheetId="18">'TÖBB ÉVES'!$A$10</definedName>
    <definedName name="pr315" localSheetId="20">'GÖRDÜLŐ'!$A$3</definedName>
    <definedName name="pr315" localSheetId="19">'KÖZVETETT'!#REF!</definedName>
    <definedName name="pr315" localSheetId="18">'TÖBB ÉVES'!$A$11</definedName>
    <definedName name="pr347" localSheetId="20">'GÖRDÜLŐ'!$A$6</definedName>
    <definedName name="pr348" localSheetId="20">'GÖRDÜLŐ'!$A$7</definedName>
    <definedName name="pr349" localSheetId="20">'GÖRDÜLŐ'!$A$8</definedName>
  </definedNames>
  <calcPr fullCalcOnLoad="1"/>
</workbook>
</file>

<file path=xl/sharedStrings.xml><?xml version="1.0" encoding="utf-8"?>
<sst xmlns="http://schemas.openxmlformats.org/spreadsheetml/2006/main" count="3054" uniqueCount="1002">
  <si>
    <t>Általános- és céltartalékok (E Ft)</t>
  </si>
  <si>
    <t>a költségvetési év azon fejlesztési céljai, amelyek megvalósításához a Stabilitási tv. 3. § (1) bekezdése szerinti adósságot keletkeztető ügylet megkötése válik vagy válhat szükségessé (E Ft)</t>
  </si>
  <si>
    <t>A helyi önkormányzat költségvetési mérlege közgazdasági tagolásban (E Ft)</t>
  </si>
  <si>
    <t>Előirányzat felhasználási terv (E Ft)</t>
  </si>
  <si>
    <t>A többéves kihatással járó döntések számszerűsítése évenkénti bontásban és összesítve (E Ft)</t>
  </si>
  <si>
    <t>A közvetett támogatások (E Ft)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</si>
  <si>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</si>
  <si>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</si>
  <si>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</si>
  <si>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eredeti ei. Működési célú</t>
  </si>
  <si>
    <t>eredeti ei. Felhalmozáci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</si>
  <si>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</si>
  <si>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</si>
  <si>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</si>
  <si>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</si>
  <si>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</si>
  <si>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</si>
  <si>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r>
      <rPr>
        <b/>
        <i/>
        <sz val="14"/>
        <color indexed="8"/>
        <rFont val="Bookman Old Style"/>
        <family val="1"/>
      </rPr>
  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(E Ft)</t>
    </r>
  </si>
  <si>
    <t>A költségvetési hiány külső finanszírozására vagy a költségvetési többlet felhasználására szolgáló finanszírozási bevételek és kiadások működési és felhalmozási cél szerinti tagolásban (E Ft)</t>
  </si>
  <si>
    <t>Támogatások, kölcsönök nyújtása és törlesztése (E Ft)</t>
  </si>
  <si>
    <t>Támogatások, kölcsönök bevételei (E Ft)</t>
  </si>
  <si>
    <t>Rovat-
szám</t>
  </si>
  <si>
    <t>Lakosságnak juttatott támogatások, szociális, rászorultsági jellegű ellátások (E Ft)</t>
  </si>
  <si>
    <t>Kötelezettségek megnevezése</t>
  </si>
  <si>
    <t>Köt.vállalás éve</t>
  </si>
  <si>
    <t>Tárgyév előtti kifizetés</t>
  </si>
  <si>
    <t>2015. évi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</si>
  <si>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</si>
  <si>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</si>
  <si>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</si>
  <si>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</si>
  <si>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</si>
  <si>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</si>
  <si>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Tárgyévi kifizetés (2014. évi ei.)</t>
  </si>
  <si>
    <t>2016. évi kifizetés</t>
  </si>
  <si>
    <t>2017. évi kifizetés</t>
  </si>
  <si>
    <t>2018. év utáni kifizetések</t>
  </si>
  <si>
    <t>353/2011. (XII. 30.) Korm. rendelet</t>
  </si>
  <si>
    <r>
      <t>2. §</t>
    </r>
    <r>
      <rPr>
        <sz val="12"/>
        <color indexed="8"/>
        <rFont val="Times New Roman"/>
        <family val="1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</si>
  <si>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</si>
  <si>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</si>
  <si>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</si>
  <si>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</si>
  <si>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</si>
  <si>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</si>
  <si>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</si>
  <si>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r>
      <t>Áht. 29/A. §</t>
    </r>
    <r>
      <rPr>
        <sz val="10"/>
        <color indexed="8"/>
        <rFont val="Times New Roman"/>
        <family val="1"/>
      </rPr>
      <t xml:space="preserve"> A helyi önkormányzat, a nemzetiségi önkormányzat és a társulás évente, legkésőbb a költségvetési rendelet, határozat elfogadásáig határozatban állapítja meg</t>
    </r>
  </si>
  <si>
    <t>adósságot keletkeztető ügyletekből és kezességvállalásokból fennálló kötelezettségek 2014.</t>
  </si>
  <si>
    <t>adósságot keletkeztető ügyletekből és kezességvállalásokból fennálló kötelezettségek 2015.</t>
  </si>
  <si>
    <t>adósságot keletkeztető ügyletekből és kezességvállalásokból fennálló kötelezettségek 2016.</t>
  </si>
  <si>
    <t>adósságot keletkeztető ügyletekből és kezességvállalásokból fennálló kötelezettségek 2017.</t>
  </si>
  <si>
    <t>saját bevételek 2017.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</si>
  <si>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</si>
  <si>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</si>
  <si>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</si>
  <si>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</si>
  <si>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</si>
  <si>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</si>
  <si>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</si>
  <si>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</si>
  <si>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</si>
  <si>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</si>
  <si>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</si>
  <si>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</si>
  <si>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</si>
  <si>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</si>
  <si>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</si>
  <si>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</si>
  <si>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</si>
  <si>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</si>
  <si>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</si>
  <si>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</si>
  <si>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</si>
  <si>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</si>
  <si>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</si>
  <si>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</si>
  <si>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</si>
  <si>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</si>
  <si>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</si>
  <si>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</si>
  <si>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</si>
  <si>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</si>
  <si>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</si>
  <si>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</si>
  <si>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</si>
  <si>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</si>
  <si>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</si>
  <si>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</si>
  <si>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</si>
  <si>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</si>
  <si>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</si>
  <si>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</si>
  <si>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</si>
  <si>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</si>
  <si>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</si>
  <si>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</si>
  <si>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</si>
  <si>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</si>
  <si>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</si>
  <si>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</si>
  <si>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</si>
  <si>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</si>
  <si>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</si>
  <si>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</si>
  <si>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</si>
  <si>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</si>
  <si>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</si>
  <si>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</si>
  <si>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</si>
  <si>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</si>
  <si>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</si>
  <si>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</si>
  <si>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</si>
  <si>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</si>
  <si>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</si>
  <si>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</si>
  <si>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</si>
  <si>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</si>
  <si>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</si>
  <si>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</si>
  <si>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</si>
  <si>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</si>
  <si>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</si>
  <si>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</si>
  <si>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</si>
  <si>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</si>
  <si>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</si>
  <si>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</si>
  <si>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</si>
  <si>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</si>
  <si>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</si>
  <si>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</si>
  <si>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</si>
  <si>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</si>
  <si>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</si>
  <si>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</si>
  <si>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</si>
  <si>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</si>
  <si>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</si>
  <si>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</si>
  <si>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</si>
  <si>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</si>
  <si>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</si>
  <si>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</si>
  <si>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</si>
  <si>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</si>
  <si>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</si>
  <si>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</si>
  <si>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</si>
  <si>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</si>
  <si>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</si>
  <si>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</si>
  <si>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</si>
  <si>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</si>
  <si>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</si>
  <si>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</si>
  <si>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</si>
  <si>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</si>
  <si>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</si>
  <si>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</si>
  <si>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</si>
  <si>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</si>
  <si>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</si>
  <si>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</si>
  <si>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</si>
  <si>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</si>
  <si>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</si>
  <si>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</si>
  <si>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</si>
  <si>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</si>
  <si>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</si>
  <si>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</si>
  <si>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</si>
  <si>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</si>
  <si>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</si>
  <si>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</si>
  <si>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</si>
  <si>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</si>
  <si>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</si>
  <si>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</si>
  <si>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</si>
  <si>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</si>
  <si>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</si>
  <si>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</si>
  <si>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</si>
  <si>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</si>
  <si>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</si>
  <si>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</si>
  <si>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</si>
  <si>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</si>
  <si>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</si>
  <si>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</si>
  <si>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</si>
  <si>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</si>
  <si>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</si>
  <si>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</si>
  <si>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</si>
  <si>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</si>
  <si>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</si>
  <si>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</si>
  <si>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</si>
  <si>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</si>
  <si>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</si>
  <si>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</si>
  <si>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</si>
  <si>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</si>
  <si>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</si>
  <si>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</si>
  <si>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</si>
  <si>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</si>
  <si>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</si>
  <si>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</si>
  <si>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</si>
  <si>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</si>
  <si>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</si>
  <si>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</si>
  <si>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</si>
  <si>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</si>
  <si>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</si>
  <si>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</si>
  <si>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</si>
  <si>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</si>
  <si>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</si>
  <si>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</si>
  <si>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</si>
  <si>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</si>
  <si>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</si>
  <si>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</si>
  <si>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</si>
  <si>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</si>
  <si>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</si>
  <si>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</si>
  <si>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</si>
  <si>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</si>
  <si>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</si>
  <si>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</si>
  <si>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</si>
  <si>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</si>
  <si>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</si>
  <si>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</si>
  <si>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</si>
  <si>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</si>
  <si>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</si>
  <si>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</si>
  <si>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</si>
  <si>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</si>
  <si>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</si>
  <si>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</si>
  <si>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</si>
  <si>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</si>
  <si>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</si>
  <si>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</si>
  <si>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</si>
  <si>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</si>
  <si>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</si>
  <si>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</si>
  <si>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</si>
  <si>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</si>
  <si>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</si>
  <si>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</si>
  <si>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</si>
  <si>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</si>
  <si>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</si>
  <si>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</si>
  <si>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</si>
  <si>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</si>
  <si>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</si>
  <si>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</si>
  <si>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</si>
  <si>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</si>
  <si>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</si>
  <si>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</si>
  <si>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</si>
  <si>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</si>
  <si>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</si>
  <si>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</si>
  <si>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</si>
  <si>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</si>
  <si>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</si>
  <si>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</si>
  <si>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</si>
  <si>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</si>
  <si>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</si>
  <si>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</si>
  <si>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</si>
  <si>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</si>
  <si>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</si>
  <si>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</si>
  <si>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</si>
  <si>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</si>
  <si>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</si>
  <si>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</si>
  <si>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</si>
  <si>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</si>
  <si>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</si>
  <si>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</si>
  <si>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</si>
  <si>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</si>
  <si>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</si>
  <si>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</si>
  <si>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</si>
  <si>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</si>
  <si>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</si>
  <si>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</si>
  <si>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</si>
  <si>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</si>
  <si>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</si>
  <si>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</si>
  <si>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</si>
  <si>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</si>
  <si>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</si>
  <si>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</si>
  <si>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</si>
  <si>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</si>
  <si>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</si>
  <si>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</si>
  <si>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</si>
  <si>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</si>
  <si>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</si>
  <si>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</si>
  <si>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</si>
  <si>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</si>
  <si>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</si>
  <si>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</si>
  <si>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</si>
  <si>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</si>
  <si>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</si>
  <si>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</si>
  <si>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</si>
  <si>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</si>
  <si>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</si>
  <si>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</si>
  <si>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</si>
  <si>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</si>
  <si>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</si>
  <si>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</si>
  <si>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</si>
  <si>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</si>
  <si>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</si>
  <si>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</si>
  <si>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</si>
  <si>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</si>
  <si>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</si>
  <si>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</si>
  <si>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</si>
  <si>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</si>
  <si>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</si>
  <si>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</si>
  <si>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</si>
  <si>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</si>
  <si>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</si>
  <si>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</si>
  <si>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</si>
  <si>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</si>
  <si>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</si>
  <si>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</si>
  <si>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</si>
  <si>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</si>
  <si>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</si>
  <si>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</si>
  <si>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</si>
  <si>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</si>
  <si>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</si>
  <si>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</si>
  <si>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</si>
  <si>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</si>
  <si>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</si>
  <si>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</si>
  <si>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</si>
  <si>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</si>
  <si>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</si>
  <si>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</si>
  <si>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</si>
  <si>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</si>
  <si>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</si>
  <si>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</si>
  <si>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</si>
  <si>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</si>
  <si>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</si>
  <si>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</si>
  <si>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</si>
  <si>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</si>
  <si>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</si>
  <si>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</si>
  <si>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</si>
  <si>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</si>
  <si>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</si>
  <si>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</si>
  <si>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</si>
  <si>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</si>
  <si>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</si>
  <si>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</si>
  <si>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</si>
  <si>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</si>
  <si>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</si>
  <si>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</si>
  <si>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</si>
  <si>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</si>
  <si>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</si>
  <si>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egyéb, az önkormányzat rendeletében megállapított juttatás</t>
  </si>
  <si>
    <t>természetben nyújtott rendszeres szociális segély [Szoctv. 47.§ (1) bek. a)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</si>
  <si>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</si>
  <si>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</si>
  <si>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</si>
  <si>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</si>
  <si>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</si>
  <si>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</si>
  <si>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</si>
  <si>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</si>
  <si>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</si>
  <si>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</si>
  <si>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</si>
  <si>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</si>
  <si>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</si>
  <si>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</si>
  <si>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</si>
  <si>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</si>
  <si>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</si>
  <si>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</si>
  <si>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</si>
  <si>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</si>
  <si>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</si>
  <si>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</si>
  <si>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</si>
  <si>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</si>
  <si>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</si>
  <si>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</si>
  <si>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</si>
  <si>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</si>
  <si>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</si>
  <si>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</si>
  <si>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</si>
  <si>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</si>
  <si>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</si>
  <si>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</si>
  <si>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</si>
  <si>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</si>
  <si>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</si>
  <si>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</si>
  <si>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</si>
  <si>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</si>
  <si>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</si>
  <si>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</si>
  <si>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</si>
  <si>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</si>
  <si>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</si>
  <si>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</si>
  <si>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</si>
  <si>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</si>
  <si>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</si>
  <si>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</si>
  <si>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</si>
  <si>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</si>
  <si>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</si>
  <si>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</si>
  <si>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</si>
  <si>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</si>
  <si>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</si>
  <si>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</si>
  <si>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</si>
  <si>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</si>
  <si>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</si>
  <si>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</si>
  <si>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</si>
  <si>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</si>
  <si>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</si>
  <si>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</si>
  <si>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</si>
  <si>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</si>
  <si>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</si>
  <si>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</si>
  <si>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</si>
  <si>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</si>
  <si>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</si>
  <si>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</si>
  <si>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</si>
  <si>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</si>
  <si>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</si>
  <si>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</si>
  <si>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</si>
  <si>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</si>
  <si>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</si>
  <si>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</si>
  <si>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</si>
  <si>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</si>
  <si>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</si>
  <si>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</si>
  <si>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</si>
  <si>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</si>
  <si>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</si>
  <si>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</si>
  <si>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</si>
  <si>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</si>
  <si>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</si>
  <si>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</si>
  <si>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</si>
  <si>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</si>
  <si>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</si>
  <si>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</si>
  <si>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</si>
  <si>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</si>
  <si>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</si>
  <si>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</si>
  <si>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</si>
  <si>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</si>
  <si>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</si>
  <si>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</si>
  <si>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</si>
  <si>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</si>
  <si>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</si>
  <si>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</si>
  <si>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</si>
  <si>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</si>
  <si>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</si>
  <si>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</si>
  <si>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</si>
  <si>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</si>
  <si>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</si>
  <si>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</si>
  <si>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</si>
  <si>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</si>
  <si>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</si>
  <si>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</si>
  <si>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</si>
  <si>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</si>
  <si>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</si>
  <si>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</si>
  <si>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</si>
  <si>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</si>
  <si>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</si>
  <si>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</si>
  <si>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</si>
  <si>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</si>
  <si>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</si>
  <si>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</si>
  <si>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</si>
  <si>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</si>
  <si>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</si>
  <si>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</si>
  <si>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</si>
  <si>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</si>
  <si>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</si>
  <si>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>Működési bevételek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</si>
  <si>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</si>
  <si>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</si>
  <si>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</si>
  <si>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</si>
  <si>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</si>
  <si>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</si>
  <si>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</si>
  <si>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</si>
  <si>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Önkormányzat 2014. évi költségvetése</t>
  </si>
  <si>
    <t>Foglalkoztatottak létszáma (fő)</t>
  </si>
  <si>
    <t xml:space="preserve">Felhalmozási költségvetés előirányzat csoport </t>
  </si>
  <si>
    <t>Működési költségvetés előirányzat csoport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</si>
  <si>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</si>
  <si>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</si>
  <si>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</si>
  <si>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</si>
  <si>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</si>
  <si>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</si>
  <si>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</si>
  <si>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</si>
  <si>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</si>
  <si>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</si>
  <si>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</si>
  <si>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</si>
  <si>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</si>
  <si>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</si>
  <si>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</si>
  <si>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</si>
  <si>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</si>
  <si>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</si>
  <si>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</si>
  <si>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</si>
  <si>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</si>
  <si>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</si>
  <si>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</si>
  <si>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</si>
  <si>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</si>
  <si>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</si>
  <si>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</si>
  <si>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</si>
  <si>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</si>
  <si>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</si>
  <si>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</si>
  <si>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</si>
  <si>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</si>
  <si>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</si>
  <si>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</si>
  <si>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</si>
  <si>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</si>
  <si>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</si>
  <si>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</si>
  <si>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</si>
  <si>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</si>
  <si>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</si>
  <si>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</si>
  <si>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</si>
  <si>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</si>
  <si>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</si>
  <si>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</si>
  <si>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</si>
  <si>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</si>
  <si>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</si>
  <si>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</si>
  <si>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</si>
  <si>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</si>
  <si>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</si>
  <si>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</si>
  <si>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</si>
  <si>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</si>
  <si>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</si>
  <si>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</si>
  <si>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</si>
  <si>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2014.</t>
  </si>
  <si>
    <t>saját bevételek 2015.</t>
  </si>
  <si>
    <t>saját bevételek 2016.</t>
  </si>
  <si>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</si>
  <si>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</si>
  <si>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</si>
  <si>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</si>
  <si>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</si>
  <si>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</si>
  <si>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</si>
  <si>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</si>
  <si>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</si>
  <si>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</si>
  <si>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</si>
  <si>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</si>
  <si>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</rPr>
      <t xml:space="preserve"> a helyi adók;</t>
    </r>
  </si>
  <si>
    <r>
      <t>b)</t>
    </r>
    <r>
      <rPr>
        <sz val="12"/>
        <color indexed="8"/>
        <rFont val="Bookman Old Style"/>
        <family val="1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</si>
  <si>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</rPr>
      <t xml:space="preserve"> átvett pénzeszközök;</t>
    </r>
  </si>
  <si>
    <r>
      <t>e)</t>
    </r>
    <r>
      <rPr>
        <sz val="12"/>
        <color indexed="8"/>
        <rFont val="Bookman Old Style"/>
        <family val="1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</si>
  <si>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</si>
  <si>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</si>
  <si>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MINDÖSSZESEN</t>
  </si>
  <si>
    <t>ÖNKORMÁNYZAT ÉS KÖLTSÉGVETÉSI SZERVEI ELŐIRÁNYZATA 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</si>
  <si>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</si>
  <si>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</si>
  <si>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</si>
  <si>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</si>
  <si>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</si>
  <si>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</si>
  <si>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</si>
  <si>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</si>
  <si>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</si>
  <si>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</si>
  <si>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</si>
  <si>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</si>
  <si>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</si>
  <si>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</si>
  <si>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</si>
  <si>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</si>
  <si>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</si>
  <si>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</si>
  <si>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</si>
  <si>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</si>
  <si>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</si>
  <si>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</si>
  <si>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A költségvetés előterjesztésekor a képviselő-testület részére tájékoztatásul  kell - szöveges indokolással együtt - bemutatni:</t>
  </si>
  <si>
    <r>
      <t xml:space="preserve">a) </t>
    </r>
    <r>
      <rPr>
        <sz val="10"/>
        <color indexed="8"/>
        <rFont val="Times New Roman"/>
        <family val="1"/>
      </rPr>
      <t>a Stabilitási tv. 45. § (1) bekezdés</t>
    </r>
    <r>
      <rPr>
        <i/>
        <sz val="10"/>
        <color indexed="8"/>
        <rFont val="Times New Roman"/>
        <family val="1"/>
      </rPr>
      <t xml:space="preserve"> a) </t>
    </r>
    <r>
      <rPr>
        <sz val="10"/>
        <color indexed="8"/>
        <rFont val="Times New Roman"/>
        <family val="1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</si>
  <si>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</rPr>
      <t>a Stabilitási tv. 3. § (1) bekezdése szerinti adósságot keletkeztető ügyleteiből eredő fizetési kötelezettségeinek</t>
    </r>
  </si>
  <si>
    <t>a költségvetési évet követő három évre várható összegét.</t>
  </si>
  <si>
    <t>AZ Áht.29/A. § szerinti tervszámoknak megfelelően a költségvetési évet követő három év tervezett előirányzatainak keretszámai főbb csoportokban, és a 29/A. § szerinti tervszámoktól történő esetleges eltérés indokai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</si>
  <si>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</si>
  <si>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</si>
  <si>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</si>
  <si>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</si>
  <si>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</si>
  <si>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</si>
  <si>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</si>
  <si>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</si>
  <si>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</si>
  <si>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</si>
  <si>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 xml:space="preserve"> </t>
  </si>
  <si>
    <t>Szent István Park rendbetétele, és szobor avatás költsége</t>
  </si>
  <si>
    <t>Deák F. u. és Fő u. kereszteződésének pihenőpark kialakítása</t>
  </si>
  <si>
    <t xml:space="preserve">Technikai fejlesztés, hordozható számítógép </t>
  </si>
  <si>
    <t xml:space="preserve"> Királyszentistván Község Önkormányzat 2014. évi költségvetése</t>
  </si>
  <si>
    <t xml:space="preserve">  Királyszentistván Község Önkormányzat 2014. évi költségvetése</t>
  </si>
  <si>
    <t>Mód.
e.i.</t>
  </si>
  <si>
    <t>1.</t>
  </si>
  <si>
    <t>2.</t>
  </si>
  <si>
    <t>Állami hozzájárulások</t>
  </si>
  <si>
    <t>3.</t>
  </si>
  <si>
    <t>Felhalmozási és tőkejellegű
bevételek</t>
  </si>
  <si>
    <t>4.</t>
  </si>
  <si>
    <t>Támogatás értékű bevétel</t>
  </si>
  <si>
    <t>5.</t>
  </si>
  <si>
    <t>Véglegesen átvett pénz-
eszközök</t>
  </si>
  <si>
    <t>6.</t>
  </si>
  <si>
    <t>7.</t>
  </si>
  <si>
    <t>8.</t>
  </si>
  <si>
    <t>Pénzforgalom nélküli bevétel</t>
  </si>
  <si>
    <t>9.</t>
  </si>
  <si>
    <t>Összes bevétel</t>
  </si>
  <si>
    <t>Személyi kiadások</t>
  </si>
  <si>
    <t>Munkaadókat terhelő 
járulékok</t>
  </si>
  <si>
    <t>Dologi és egyéb folyó kiadások</t>
  </si>
  <si>
    <t xml:space="preserve">Szociálpolitikai ellátások </t>
  </si>
  <si>
    <t>Rövidlejáratú kölcsön</t>
  </si>
  <si>
    <t>Támogatás értékű kiadás</t>
  </si>
  <si>
    <t>Működési célú végleges 
pénzeszköz átadás</t>
  </si>
  <si>
    <t>Beruházás, felújítás</t>
  </si>
  <si>
    <t>10.</t>
  </si>
  <si>
    <t>Felh. Pénzeszköz végleges átadása</t>
  </si>
  <si>
    <t>11.</t>
  </si>
  <si>
    <t>Tartalékok</t>
  </si>
  <si>
    <t>12.</t>
  </si>
  <si>
    <t>Összes kiadás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</si>
  <si>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</si>
  <si>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</si>
  <si>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</si>
  <si>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</si>
  <si>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</si>
  <si>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</si>
  <si>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</si>
  <si>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</si>
  <si>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</si>
  <si>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</si>
  <si>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</si>
  <si>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</si>
  <si>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</si>
  <si>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</si>
  <si>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</si>
  <si>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</si>
  <si>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</si>
  <si>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</si>
  <si>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 xml:space="preserve">temetési segély </t>
  </si>
  <si>
    <t>átmeneti segély  természetbeni</t>
  </si>
  <si>
    <t>átmeneti segély pénzbeni</t>
  </si>
  <si>
    <t>rendkívüli gyermekvédelmi támogatás</t>
  </si>
  <si>
    <t>természetben nyújtott gyermekvédelmi támogatá</t>
  </si>
  <si>
    <t>Sebesség korlátozó és mérő eszköz analizáló programmal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</si>
  <si>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</si>
  <si>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</si>
  <si>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</si>
  <si>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</si>
  <si>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</si>
  <si>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</si>
  <si>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</si>
  <si>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</si>
  <si>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</si>
  <si>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</si>
  <si>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</si>
  <si>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</si>
  <si>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</si>
  <si>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</si>
  <si>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</si>
  <si>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</si>
  <si>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</si>
  <si>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</si>
  <si>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</si>
  <si>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</si>
  <si>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</si>
  <si>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</si>
  <si>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</si>
  <si>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</si>
  <si>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</si>
  <si>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</si>
  <si>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</si>
  <si>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</si>
  <si>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</si>
  <si>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</si>
  <si>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</si>
  <si>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</si>
  <si>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</si>
  <si>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</si>
  <si>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</si>
  <si>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</si>
  <si>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</si>
  <si>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</si>
  <si>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</si>
  <si>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</si>
  <si>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</si>
  <si>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</si>
  <si>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</si>
  <si>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</si>
  <si>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</si>
  <si>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</si>
  <si>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</si>
  <si>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</si>
  <si>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</si>
  <si>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</si>
  <si>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</si>
  <si>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</si>
  <si>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</si>
  <si>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</si>
  <si>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</si>
  <si>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</si>
  <si>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</si>
  <si>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</si>
  <si>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</si>
  <si>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</si>
  <si>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</si>
  <si>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</si>
  <si>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</si>
  <si>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</si>
  <si>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</si>
  <si>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 xml:space="preserve">Kiadások (E Ft)                  </t>
  </si>
  <si>
    <t>Tartalékok összesen:</t>
  </si>
  <si>
    <t>Bevételek (E Ft)</t>
  </si>
  <si>
    <t>költségvetés bevételei címenkénti részletezésben</t>
  </si>
  <si>
    <t>I. Cím
Önkormányzat</t>
  </si>
  <si>
    <t>II. Cím
Közös hivatal</t>
  </si>
  <si>
    <t>költségvetés kiadásai címenkénti részletezésben</t>
  </si>
  <si>
    <t xml:space="preserve">Közvilágítás bővítése Rozsadombon </t>
  </si>
  <si>
    <t>B</t>
  </si>
  <si>
    <t>C</t>
  </si>
  <si>
    <t>D</t>
  </si>
  <si>
    <t>E</t>
  </si>
  <si>
    <t>F</t>
  </si>
  <si>
    <t>A</t>
  </si>
  <si>
    <t>G</t>
  </si>
  <si>
    <t>H</t>
  </si>
  <si>
    <t>I</t>
  </si>
  <si>
    <t>Összes felhalmozási kiadás</t>
  </si>
  <si>
    <t>B411</t>
  </si>
  <si>
    <t>B65</t>
  </si>
  <si>
    <t>B74</t>
  </si>
  <si>
    <t>Működési célú egyéb átvett pénzeszközök</t>
  </si>
  <si>
    <t>Egyéb elvonások és befizetések</t>
  </si>
  <si>
    <t>K5021</t>
  </si>
  <si>
    <t>K5023</t>
  </si>
  <si>
    <t>K513</t>
  </si>
  <si>
    <t>Helyi Önkormányzatok előző évi elszámolásából származó kiadások</t>
  </si>
  <si>
    <t>Működési célú egyéb támogatások államháztartáson kívülre</t>
  </si>
  <si>
    <t xml:space="preserve">Biztosító által fizetett kártérítés </t>
  </si>
  <si>
    <t>Működési célú garancia- és kezesség miatti megtérülések államháztartáson kívülről</t>
  </si>
  <si>
    <t>Működési célú kölcsön megtérülése az Európai Uniótól</t>
  </si>
  <si>
    <t>Működési célú kölcsön megtérülése külföldi kormánytól, nemzetközi szervezettől</t>
  </si>
  <si>
    <t>Működési célú kölcsön visszatérülése államháztartáson kívülről</t>
  </si>
  <si>
    <t>B64</t>
  </si>
  <si>
    <t>B75</t>
  </si>
  <si>
    <t>Felhalmozási célú egyéb átvett pénzeszközök</t>
  </si>
  <si>
    <t>Felhalmozási célú kölcsönök visszatérülése államháztartáson kívülről</t>
  </si>
  <si>
    <t>Lekötött bankbetétek megszüntetése</t>
  </si>
  <si>
    <t>Felhalmozási célú kezesség megtérülése államháztartáson kívülről</t>
  </si>
  <si>
    <t xml:space="preserve">Felhalmozási célú kölcsön visszatérülése államháztartáson kívülről </t>
  </si>
  <si>
    <t>Felhalmozási célú egyéb átvett pénzeszköz</t>
  </si>
  <si>
    <t>III. Cím Tulajdonközösség</t>
  </si>
  <si>
    <t>szociális hozzájárulás adó</t>
  </si>
  <si>
    <t>egészségügyi hozzájárulás</t>
  </si>
  <si>
    <t>munkáltatót terhelő szja</t>
  </si>
  <si>
    <t>K2-01</t>
  </si>
  <si>
    <t>K2-04</t>
  </si>
  <si>
    <t>K2-07</t>
  </si>
  <si>
    <t>Előirányzat</t>
  </si>
  <si>
    <t>Általános működési tartalék</t>
  </si>
  <si>
    <t>Általános felhalmozási tartalék</t>
  </si>
  <si>
    <t>Egyéb felhalmozási célú kiadások</t>
  </si>
  <si>
    <t>LKS Tulajdonközösség általános tartalék</t>
  </si>
  <si>
    <t>Felhalmozási célú kezesség kifizetése államháztartáson belülre</t>
  </si>
  <si>
    <t>Felhalmozási célú kölcsönök nyújtása államháztartáson belülre</t>
  </si>
  <si>
    <t>Felhalmozási célú kölcsönök törlesztése államháztartáson belülre</t>
  </si>
  <si>
    <t>Felhalmozási célú kezesség kifizetése államháztartáson kívülre</t>
  </si>
  <si>
    <t>Felhalmozási célú kölcsönök nyújtása államháztartáson kívülre</t>
  </si>
  <si>
    <t>Környezetvédelmi, vízgazdálkodási terv készítése</t>
  </si>
  <si>
    <t>B4082</t>
  </si>
  <si>
    <t>Egyéb kapott (járó) kamatok és kamatjellegű bevételek</t>
  </si>
  <si>
    <t>Előző év vállalkozási maradványának igénybevétele</t>
  </si>
  <si>
    <t>Közhatalmi bevételek</t>
  </si>
  <si>
    <t>K89</t>
  </si>
  <si>
    <t>Finanszírozási kiadások</t>
  </si>
  <si>
    <t>Önkormányzati vagyongazdálkodásra kisértékű tárgyi eszköz beszerzés</t>
  </si>
  <si>
    <t>Tárgyi eszközök Művelődési ház részére</t>
  </si>
  <si>
    <t>Felhalmozási célú támogatás nyújtása háztartásnak</t>
  </si>
  <si>
    <t>Felhalmozási célú kiadások (e Ft)</t>
  </si>
  <si>
    <t xml:space="preserve">Előző év költségvetési maradványának igénybevétele </t>
  </si>
  <si>
    <t>költségvetési egyenleg FINANSZÍROZÁSI</t>
  </si>
  <si>
    <t xml:space="preserve">Működési célú kölcsön megtérülése </t>
  </si>
  <si>
    <t>BEVÉTELEK (E Ft)</t>
  </si>
  <si>
    <t>KIADÁSOK (E Ft)</t>
  </si>
  <si>
    <t>kötelező feladatok eredeti előirányzat</t>
  </si>
  <si>
    <t>önként vállalt feladatok eredeti előirányzat</t>
  </si>
  <si>
    <t>Eredeti előirányzat</t>
  </si>
  <si>
    <t>Módosított Előirányzat</t>
  </si>
  <si>
    <t>J</t>
  </si>
  <si>
    <t>K</t>
  </si>
  <si>
    <t>L</t>
  </si>
  <si>
    <t>államigazgatási feladatok  eredeti előirányzat</t>
  </si>
  <si>
    <t>államigazgatási feladatok  módosított előirányzat</t>
  </si>
  <si>
    <t>Egyéb működési kiadás</t>
  </si>
  <si>
    <t xml:space="preserve">2017. évi </t>
  </si>
  <si>
    <t>Befektetési célú belföldi értékpapírok beváltása, értékesítése</t>
  </si>
  <si>
    <t>Felhalmozási célú átvett pénzeszközök 
térülése</t>
  </si>
  <si>
    <t>Felhalmozási bevételek</t>
  </si>
  <si>
    <t>Rovatszám</t>
  </si>
  <si>
    <t>Rendezési terv módosítása</t>
  </si>
  <si>
    <t>Új bölcsőde építése</t>
  </si>
  <si>
    <t>Új védőnői tanácsadó építése</t>
  </si>
  <si>
    <t>Főzőkonyha kapacításbővítése, átalakítása</t>
  </si>
  <si>
    <t>ASP rendzser bevezetése</t>
  </si>
  <si>
    <t>Szoc. Bérlakások kisértékű tárgyi eszköz beszerzés</t>
  </si>
  <si>
    <t>Ivóvíz beruházás gördülő terv alapján</t>
  </si>
  <si>
    <t>Védőnő egyéb tárgyi eszköz beszerzése</t>
  </si>
  <si>
    <t>Város- és községgazdálkodás kisértékű tárgyi eszköz</t>
  </si>
  <si>
    <t>Fogászati eszközök vásárlása</t>
  </si>
  <si>
    <t>Ertl Pálné domborművének elkészítése</t>
  </si>
  <si>
    <t>Ivovíz rekonstrukció keretén elül az I. ütem</t>
  </si>
  <si>
    <t>LKS Tulajdonközösség GFT</t>
  </si>
  <si>
    <t>Művelődési ház energetikai korszerűsítése</t>
  </si>
  <si>
    <t>Művelődési ház tetőzet helyreállítása</t>
  </si>
  <si>
    <t>Hivatal épület homlokzat felújítás</t>
  </si>
  <si>
    <t>Garázs tetőszerkezet felújítás</t>
  </si>
  <si>
    <t>Vis Maior Bem Árpád utca csapadékvíz elvezetés helyreállítása</t>
  </si>
  <si>
    <t>2015. évi tény  (teljesítés)</t>
  </si>
  <si>
    <t>2016. évi várható (teljesítés)</t>
  </si>
  <si>
    <t>2017. évi eredeti előirányzat</t>
  </si>
  <si>
    <t>2017. évi módosított előirányzat</t>
  </si>
  <si>
    <t>kötelező feladatok I. módosított előirányzat</t>
  </si>
  <si>
    <t>kötelező feladatok II. módosított előirányzat</t>
  </si>
  <si>
    <t>önként vállalt feladatok I. módosított előirányzat</t>
  </si>
  <si>
    <t>önként vállalt feladatok II. módosítás</t>
  </si>
  <si>
    <t>önként vállalt feladatok II. módosított előirányzat</t>
  </si>
  <si>
    <t>Államháűztartáson belüli megelőlegezések</t>
  </si>
  <si>
    <t>kötelező feladatok II. módosítás</t>
  </si>
  <si>
    <t>Tartalékok-felhalmozási</t>
  </si>
  <si>
    <t>I. Módosított előirányzat</t>
  </si>
  <si>
    <t>II .Módosítás</t>
  </si>
  <si>
    <t>II. Módosított előirányzat</t>
  </si>
  <si>
    <t>Céltartalék: Településképi Arculati Kézikönyv</t>
  </si>
  <si>
    <t xml:space="preserve">Céltartalék: Érdekeltségnövelő pályázathoz </t>
  </si>
  <si>
    <t>II. Módosítás</t>
  </si>
  <si>
    <t>Felhamozási célú támogatás elszámolását követő visszatérítése</t>
  </si>
  <si>
    <t>Működési célú kezesség kifizetése államháztartáson belülre</t>
  </si>
  <si>
    <t>Működési célú  kölcsönök nyújtása államháztartáson belülre</t>
  </si>
  <si>
    <t>Működési célú kölcsönök törlesztése államháztartáson belülre</t>
  </si>
  <si>
    <t>Működési célú  kezesség kifizetése államháztartáson kívülre</t>
  </si>
  <si>
    <t>Működési célú kölcsönök nyújtása államháztartáson kívülre</t>
  </si>
  <si>
    <t>MEGNEVEZÉS</t>
  </si>
  <si>
    <t xml:space="preserve">Költségvetési engedélyezett létszámkeret (álláshely) (fő) ÖNKORMÁNYZAT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</si>
  <si>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</si>
  <si>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</si>
  <si>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</si>
  <si>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</si>
  <si>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</si>
  <si>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</si>
  <si>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</si>
  <si>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</si>
  <si>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</si>
  <si>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</si>
  <si>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</si>
  <si>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</si>
  <si>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 xml:space="preserve">KÖZALKALMAZOTTAK ÖSSZESEN </t>
  </si>
  <si>
    <t>fizikai alkalmazott, a költségvetési szerveknél foglalkoztatott egyéb munkavállaló  (fizikai alkalmazott)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</si>
  <si>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</si>
  <si>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</si>
  <si>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</si>
  <si>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</si>
  <si>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</si>
  <si>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>alpolgármester, főpolgármester-helyettes, megyei közgyűlés elnöke, alelnöke</t>
  </si>
  <si>
    <t xml:space="preserve">VÁLASZTOTT TISZTSÉGVISELŐK ÖSSZESEN </t>
  </si>
  <si>
    <t xml:space="preserve">KÖLTSÉGVETÉSI LÉTSZÁMKERETBE TARTOZÓ FOGLALKOZTATOTTAK LÉTSZÁMA MINDÖSSZESEN 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</si>
  <si>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</si>
  <si>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</si>
  <si>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</si>
  <si>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</si>
  <si>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LÉTSZÁMKERETBE NEM TARTOZÓ FOGLALKOZTATOTTAK LÉTSZÁMA AZ IDŐSZAK VÉGÉN ÖSSZESEN (=80+…+86)</t>
  </si>
  <si>
    <t>96.</t>
  </si>
  <si>
    <t>97.</t>
  </si>
  <si>
    <t>98.</t>
  </si>
  <si>
    <t>99.</t>
  </si>
  <si>
    <t>M</t>
  </si>
  <si>
    <t>kötelező feladatok III. módosítás</t>
  </si>
  <si>
    <t>kötelező feladatok III. módosított előirányzat</t>
  </si>
  <si>
    <t>önként vállalt feladatok III. módosítás</t>
  </si>
  <si>
    <t>önként vállalt feladatok III. módosított előirányzat</t>
  </si>
  <si>
    <t>N</t>
  </si>
  <si>
    <t>O</t>
  </si>
  <si>
    <t>P</t>
  </si>
  <si>
    <t>III .Módosítás</t>
  </si>
  <si>
    <t>III. Módosított előirányzat</t>
  </si>
  <si>
    <t>III. Módosítás</t>
  </si>
  <si>
    <t>Q</t>
  </si>
  <si>
    <t>R</t>
  </si>
  <si>
    <t xml:space="preserve">           Litér Község Önkormányzat 2017. évi költségvetése IV. módosítás</t>
  </si>
  <si>
    <t>önként vállalt feladatok IV. módosítás</t>
  </si>
  <si>
    <t>önként vállalt feladatok IV. módosított előirányzat</t>
  </si>
  <si>
    <t>kötelező feladatok IV. módosítás</t>
  </si>
  <si>
    <t>kötelező feladatok IV. módosított előirányzat</t>
  </si>
  <si>
    <t>S</t>
  </si>
  <si>
    <t>T</t>
  </si>
  <si>
    <t>IV. módosítás</t>
  </si>
  <si>
    <t>Litér Község Önkormányzat 2017. évi költségvetése IV. módosítás</t>
  </si>
  <si>
    <t>Litér Község Önkormányzat 2017. évi költségvetés IV. módosítás</t>
  </si>
  <si>
    <t xml:space="preserve"> Litér Község Önkormányzat 2017. évi költségvetése IV. módosítás</t>
  </si>
  <si>
    <t>Előző évi elszámolásból származó kiadások</t>
  </si>
  <si>
    <t>Településképi Arculati Kézikönyv</t>
  </si>
  <si>
    <t>IV. Módosítás</t>
  </si>
  <si>
    <t>IV. Módosított előirányzat</t>
  </si>
  <si>
    <t>1. melléklet a .../2018. (......) határozathoz</t>
  </si>
  <si>
    <t>2. melléklet a .../2018. (......) határozathoz</t>
  </si>
  <si>
    <t>3. melléklet a .../2018. (......) határozathoz</t>
  </si>
  <si>
    <t>4. melléklet a .../2018. (......) határozathoz</t>
  </si>
  <si>
    <t>5. melléklet a .../2018. (......) határozathoz</t>
  </si>
  <si>
    <t>6. melléklet a .../2018. (......) határozathoz</t>
  </si>
  <si>
    <t>7/B. melléklet a .../2018. (......) határozathoz</t>
  </si>
  <si>
    <t>7/A. melléklet a .../2018. (......) határozathoz</t>
  </si>
  <si>
    <t>8. melléklet a .../2018. (......) határozathoz</t>
  </si>
  <si>
    <t>IV .Módosítás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</si>
</sst>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__"/>
    <numFmt numFmtId="173" formatCode="\ ##########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  <numFmt numFmtId="178" formatCode="[$-40E]yyyy\.\ mmmm\ d\."/>
    <numFmt numFmtId="179" formatCode="[$-40E]yyyy/\ mmmm;@"/>
    <numFmt numFmtId="180" formatCode="mmm/yyyy"/>
    <numFmt numFmtId="181" formatCode="???&quot; &quot;??0"/>
    <numFmt numFmtId="182" formatCode="[$¥€-2]\ #\ ##,000_);[Red]\([$€-2]\ #\ ##,000\)"/>
  </numFmts>
  <fonts count="9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i/>
      <sz val="12"/>
      <name val="Bookman Old Style"/>
      <family val="1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b/>
      <i/>
      <sz val="11"/>
      <name val="Bookman Old Style"/>
      <family val="1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u val="single"/>
      <sz val="11"/>
      <color indexed="12"/>
      <name val="Bookman Old Style"/>
      <family val="1"/>
    </font>
    <font>
      <i/>
      <sz val="12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i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E"/>
      <family val="0"/>
    </font>
    <font>
      <sz val="14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9"/>
      <name val="Times New Roman"/>
      <family val="1"/>
    </font>
    <font>
      <b/>
      <sz val="9"/>
      <color indexed="10"/>
      <name val="Times New Roman"/>
      <family val="1"/>
    </font>
    <font>
      <b/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1"/>
      <color theme="1"/>
      <name val="Times New Roman"/>
      <family val="1"/>
    </font>
    <font>
      <b/>
      <sz val="9"/>
      <color rgb="FFFF0000"/>
      <name val="Times New Roman"/>
      <family val="1"/>
    </font>
    <font>
      <b/>
      <sz val="11"/>
      <color theme="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double"/>
      <bottom style="hair"/>
    </border>
    <border>
      <left style="thin"/>
      <right style="hair"/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ouble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 style="hair"/>
      <right style="double"/>
      <top style="thin"/>
      <bottom style="double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double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double"/>
      <top style="hair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double"/>
      <top style="hair"/>
      <bottom style="hair"/>
    </border>
    <border>
      <left style="double"/>
      <right style="hair"/>
      <top style="double"/>
      <bottom style="hair"/>
    </border>
    <border>
      <left style="double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hair"/>
      <top style="double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20" borderId="1" applyNumberFormat="0" applyAlignment="0" applyProtection="0"/>
    <xf numFmtId="0" fontId="73" fillId="0" borderId="0" applyNumberFormat="0" applyFill="0" applyBorder="0" applyAlignment="0" applyProtection="0"/>
    <xf numFmtId="0" fontId="74" fillId="0" borderId="2" applyNumberFormat="0" applyFill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6" fillId="0" borderId="0" applyNumberFormat="0" applyFill="0" applyBorder="0" applyAlignment="0" applyProtection="0"/>
    <xf numFmtId="0" fontId="77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1" fillId="22" borderId="7" applyNumberFormat="0" applyFont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81" fillId="29" borderId="0" applyNumberFormat="0" applyBorder="0" applyAlignment="0" applyProtection="0"/>
    <xf numFmtId="0" fontId="82" fillId="30" borderId="8" applyNumberFormat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8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6" fillId="31" borderId="0" applyNumberFormat="0" applyBorder="0" applyAlignment="0" applyProtection="0"/>
    <xf numFmtId="0" fontId="87" fillId="32" borderId="0" applyNumberFormat="0" applyBorder="0" applyAlignment="0" applyProtection="0"/>
    <xf numFmtId="0" fontId="88" fillId="30" borderId="1" applyNumberFormat="0" applyAlignment="0" applyProtection="0"/>
    <xf numFmtId="9" fontId="1" fillId="0" borderId="0" applyFont="0" applyFill="0" applyBorder="0" applyAlignment="0" applyProtection="0"/>
  </cellStyleXfs>
  <cellXfs count="523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/>
    </xf>
    <xf numFmtId="173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173" fontId="2" fillId="0" borderId="10" xfId="0" applyNumberFormat="1" applyFont="1" applyFill="1" applyBorder="1" applyAlignment="1">
      <alignment vertical="center"/>
    </xf>
    <xf numFmtId="172" fontId="3" fillId="0" borderId="10" xfId="0" applyNumberFormat="1" applyFont="1" applyFill="1" applyBorder="1" applyAlignment="1">
      <alignment horizontal="left" vertical="center"/>
    </xf>
    <xf numFmtId="0" fontId="4" fillId="35" borderId="10" xfId="0" applyFont="1" applyFill="1" applyBorder="1" applyAlignment="1">
      <alignment horizontal="left" vertical="center"/>
    </xf>
    <xf numFmtId="173" fontId="4" fillId="35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left" vertical="center"/>
    </xf>
    <xf numFmtId="0" fontId="4" fillId="35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4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8" fillId="33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 wrapText="1"/>
    </xf>
    <xf numFmtId="173" fontId="9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4" fillId="0" borderId="0" xfId="0" applyFont="1" applyAlignment="1">
      <alignment/>
    </xf>
    <xf numFmtId="0" fontId="26" fillId="37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4" fillId="38" borderId="10" xfId="0" applyFont="1" applyFill="1" applyBorder="1" applyAlignment="1">
      <alignment horizontal="left" vertical="center"/>
    </xf>
    <xf numFmtId="0" fontId="4" fillId="38" borderId="10" xfId="0" applyFont="1" applyFill="1" applyBorder="1" applyAlignment="1">
      <alignment/>
    </xf>
    <xf numFmtId="0" fontId="9" fillId="37" borderId="10" xfId="0" applyFont="1" applyFill="1" applyBorder="1" applyAlignment="1">
      <alignment horizontal="left" vertical="center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wrapText="1"/>
    </xf>
    <xf numFmtId="0" fontId="28" fillId="0" borderId="0" xfId="43" applyFont="1" applyAlignment="1" applyProtection="1">
      <alignment/>
      <protection/>
    </xf>
    <xf numFmtId="0" fontId="29" fillId="0" borderId="0" xfId="0" applyFont="1" applyAlignment="1">
      <alignment/>
    </xf>
    <xf numFmtId="0" fontId="30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wrapText="1"/>
    </xf>
    <xf numFmtId="0" fontId="9" fillId="36" borderId="10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16" fillId="0" borderId="10" xfId="0" applyFont="1" applyBorder="1" applyAlignment="1">
      <alignment wrapText="1"/>
    </xf>
    <xf numFmtId="0" fontId="15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36" borderId="1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31" fillId="0" borderId="0" xfId="0" applyFont="1" applyAlignment="1">
      <alignment horizontal="justify"/>
    </xf>
    <xf numFmtId="0" fontId="14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179" fontId="16" fillId="0" borderId="10" xfId="0" applyNumberFormat="1" applyFont="1" applyBorder="1" applyAlignment="1">
      <alignment/>
    </xf>
    <xf numFmtId="179" fontId="9" fillId="0" borderId="10" xfId="0" applyNumberFormat="1" applyFont="1" applyBorder="1" applyAlignment="1">
      <alignment/>
    </xf>
    <xf numFmtId="0" fontId="11" fillId="0" borderId="0" xfId="0" applyFont="1" applyAlignment="1">
      <alignment horizontal="justify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justify"/>
    </xf>
    <xf numFmtId="0" fontId="9" fillId="0" borderId="10" xfId="0" applyFont="1" applyBorder="1" applyAlignment="1">
      <alignment horizontal="justify"/>
    </xf>
    <xf numFmtId="0" fontId="33" fillId="0" borderId="10" xfId="0" applyFont="1" applyBorder="1" applyAlignment="1">
      <alignment horizontal="justify"/>
    </xf>
    <xf numFmtId="0" fontId="16" fillId="0" borderId="10" xfId="0" applyFont="1" applyFill="1" applyBorder="1" applyAlignment="1">
      <alignment horizontal="left" vertical="center"/>
    </xf>
    <xf numFmtId="0" fontId="9" fillId="33" borderId="0" xfId="0" applyFont="1" applyFill="1" applyAlignment="1">
      <alignment/>
    </xf>
    <xf numFmtId="0" fontId="0" fillId="33" borderId="0" xfId="0" applyFill="1" applyAlignment="1">
      <alignment/>
    </xf>
    <xf numFmtId="0" fontId="9" fillId="0" borderId="10" xfId="0" applyFont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34" fillId="0" borderId="0" xfId="0" applyFont="1" applyAlignment="1">
      <alignment horizontal="center" wrapText="1"/>
    </xf>
    <xf numFmtId="0" fontId="19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3" fontId="19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/>
    </xf>
    <xf numFmtId="3" fontId="18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wrapText="1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35" fillId="0" borderId="10" xfId="0" applyFont="1" applyBorder="1" applyAlignment="1">
      <alignment wrapText="1"/>
    </xf>
    <xf numFmtId="0" fontId="36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3" fontId="16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12" fillId="0" borderId="0" xfId="56" applyFont="1">
      <alignment/>
      <protection/>
    </xf>
    <xf numFmtId="0" fontId="38" fillId="0" borderId="0" xfId="56" applyFont="1">
      <alignment/>
      <protection/>
    </xf>
    <xf numFmtId="0" fontId="38" fillId="0" borderId="0" xfId="56" applyFont="1" applyAlignment="1">
      <alignment horizontal="center"/>
      <protection/>
    </xf>
    <xf numFmtId="0" fontId="38" fillId="0" borderId="11" xfId="56" applyFont="1" applyBorder="1" applyAlignment="1">
      <alignment horizontal="center"/>
      <protection/>
    </xf>
    <xf numFmtId="0" fontId="38" fillId="0" borderId="12" xfId="56" applyFont="1" applyBorder="1" applyAlignment="1">
      <alignment horizontal="center"/>
      <protection/>
    </xf>
    <xf numFmtId="0" fontId="38" fillId="0" borderId="13" xfId="56" applyFont="1" applyBorder="1" applyAlignment="1">
      <alignment horizontal="center"/>
      <protection/>
    </xf>
    <xf numFmtId="0" fontId="38" fillId="0" borderId="14" xfId="56" applyFont="1" applyBorder="1" applyAlignment="1">
      <alignment horizontal="center"/>
      <protection/>
    </xf>
    <xf numFmtId="0" fontId="38" fillId="0" borderId="15" xfId="56" applyFont="1" applyBorder="1" applyAlignment="1">
      <alignment horizontal="center"/>
      <protection/>
    </xf>
    <xf numFmtId="0" fontId="12" fillId="0" borderId="16" xfId="56" applyFont="1" applyBorder="1">
      <alignment/>
      <protection/>
    </xf>
    <xf numFmtId="0" fontId="12" fillId="0" borderId="0" xfId="56" applyFont="1" applyBorder="1">
      <alignment/>
      <protection/>
    </xf>
    <xf numFmtId="0" fontId="38" fillId="0" borderId="17" xfId="56" applyFont="1" applyBorder="1" applyAlignment="1">
      <alignment horizontal="center" vertical="center" wrapText="1"/>
      <protection/>
    </xf>
    <xf numFmtId="0" fontId="38" fillId="0" borderId="18" xfId="56" applyFont="1" applyBorder="1" applyAlignment="1">
      <alignment horizontal="center" vertical="center" wrapText="1"/>
      <protection/>
    </xf>
    <xf numFmtId="0" fontId="38" fillId="0" borderId="19" xfId="56" applyFont="1" applyBorder="1" applyAlignment="1">
      <alignment horizontal="center" vertical="center" wrapText="1"/>
      <protection/>
    </xf>
    <xf numFmtId="0" fontId="38" fillId="0" borderId="20" xfId="56" applyFont="1" applyBorder="1" applyAlignment="1">
      <alignment horizontal="right" vertical="center"/>
      <protection/>
    </xf>
    <xf numFmtId="0" fontId="38" fillId="0" borderId="21" xfId="56" applyFont="1" applyBorder="1" applyAlignment="1">
      <alignment vertical="center"/>
      <protection/>
    </xf>
    <xf numFmtId="181" fontId="38" fillId="0" borderId="22" xfId="56" applyNumberFormat="1" applyFont="1" applyBorder="1" applyAlignment="1">
      <alignment horizontal="center" vertical="center"/>
      <protection/>
    </xf>
    <xf numFmtId="0" fontId="38" fillId="0" borderId="23" xfId="56" applyFont="1" applyBorder="1" applyAlignment="1">
      <alignment horizontal="right" vertical="center"/>
      <protection/>
    </xf>
    <xf numFmtId="0" fontId="38" fillId="0" borderId="24" xfId="56" applyFont="1" applyBorder="1" applyAlignment="1">
      <alignment vertical="center"/>
      <protection/>
    </xf>
    <xf numFmtId="0" fontId="38" fillId="0" borderId="24" xfId="56" applyFont="1" applyBorder="1" applyAlignment="1">
      <alignment vertical="center" wrapText="1"/>
      <protection/>
    </xf>
    <xf numFmtId="0" fontId="38" fillId="0" borderId="25" xfId="56" applyFont="1" applyBorder="1" applyAlignment="1">
      <alignment horizontal="right" vertical="center"/>
      <protection/>
    </xf>
    <xf numFmtId="0" fontId="38" fillId="0" borderId="26" xfId="56" applyFont="1" applyBorder="1" applyAlignment="1">
      <alignment vertical="center"/>
      <protection/>
    </xf>
    <xf numFmtId="0" fontId="39" fillId="39" borderId="27" xfId="56" applyFont="1" applyFill="1" applyBorder="1" applyAlignment="1">
      <alignment horizontal="right" vertical="center"/>
      <protection/>
    </xf>
    <xf numFmtId="0" fontId="39" fillId="39" borderId="28" xfId="56" applyFont="1" applyFill="1" applyBorder="1" applyAlignment="1">
      <alignment vertical="center"/>
      <protection/>
    </xf>
    <xf numFmtId="181" fontId="39" fillId="39" borderId="29" xfId="56" applyNumberFormat="1" applyFont="1" applyFill="1" applyBorder="1" applyAlignment="1">
      <alignment horizontal="center" vertical="center"/>
      <protection/>
    </xf>
    <xf numFmtId="181" fontId="39" fillId="39" borderId="30" xfId="56" applyNumberFormat="1" applyFont="1" applyFill="1" applyBorder="1" applyAlignment="1">
      <alignment horizontal="center" vertical="center"/>
      <protection/>
    </xf>
    <xf numFmtId="181" fontId="38" fillId="0" borderId="31" xfId="56" applyNumberFormat="1" applyFont="1" applyFill="1" applyBorder="1" applyAlignment="1">
      <alignment horizontal="center" vertical="center"/>
      <protection/>
    </xf>
    <xf numFmtId="0" fontId="38" fillId="0" borderId="26" xfId="56" applyFont="1" applyBorder="1" applyAlignment="1">
      <alignment vertical="center" wrapText="1"/>
      <protection/>
    </xf>
    <xf numFmtId="0" fontId="16" fillId="0" borderId="10" xfId="0" applyFont="1" applyBorder="1" applyAlignment="1">
      <alignment/>
    </xf>
    <xf numFmtId="3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3" fontId="16" fillId="0" borderId="10" xfId="0" applyNumberFormat="1" applyFont="1" applyBorder="1" applyAlignment="1">
      <alignment horizontal="center"/>
    </xf>
    <xf numFmtId="0" fontId="89" fillId="0" borderId="0" xfId="0" applyFont="1" applyAlignment="1">
      <alignment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3" fontId="40" fillId="0" borderId="10" xfId="0" applyNumberFormat="1" applyFont="1" applyBorder="1" applyAlignment="1">
      <alignment/>
    </xf>
    <xf numFmtId="3" fontId="89" fillId="0" borderId="10" xfId="0" applyNumberFormat="1" applyFont="1" applyBorder="1" applyAlignment="1">
      <alignment/>
    </xf>
    <xf numFmtId="173" fontId="13" fillId="0" borderId="1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vertical="center" wrapText="1"/>
    </xf>
    <xf numFmtId="173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vertical="center"/>
    </xf>
    <xf numFmtId="172" fontId="13" fillId="0" borderId="10" xfId="0" applyNumberFormat="1" applyFont="1" applyFill="1" applyBorder="1" applyAlignment="1">
      <alignment horizontal="left" vertical="center"/>
    </xf>
    <xf numFmtId="0" fontId="41" fillId="0" borderId="10" xfId="0" applyFont="1" applyFill="1" applyBorder="1" applyAlignment="1">
      <alignment horizontal="left" vertical="center"/>
    </xf>
    <xf numFmtId="0" fontId="39" fillId="0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left" vertical="center"/>
    </xf>
    <xf numFmtId="0" fontId="39" fillId="0" borderId="10" xfId="0" applyFont="1" applyFill="1" applyBorder="1" applyAlignment="1">
      <alignment horizontal="left" vertical="center"/>
    </xf>
    <xf numFmtId="0" fontId="42" fillId="0" borderId="10" xfId="0" applyFont="1" applyFill="1" applyBorder="1" applyAlignment="1">
      <alignment horizontal="left" vertical="center"/>
    </xf>
    <xf numFmtId="0" fontId="89" fillId="0" borderId="0" xfId="0" applyFont="1" applyBorder="1" applyAlignment="1">
      <alignment/>
    </xf>
    <xf numFmtId="0" fontId="89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89" fillId="0" borderId="10" xfId="0" applyFont="1" applyBorder="1" applyAlignment="1">
      <alignment horizontal="center"/>
    </xf>
    <xf numFmtId="0" fontId="31" fillId="0" borderId="10" xfId="0" applyFont="1" applyFill="1" applyBorder="1" applyAlignment="1">
      <alignment horizontal="left" vertical="center"/>
    </xf>
    <xf numFmtId="0" fontId="35" fillId="38" borderId="10" xfId="0" applyFont="1" applyFill="1" applyBorder="1" applyAlignment="1">
      <alignment/>
    </xf>
    <xf numFmtId="0" fontId="35" fillId="38" borderId="10" xfId="0" applyFont="1" applyFill="1" applyBorder="1" applyAlignment="1">
      <alignment horizontal="left" vertical="center"/>
    </xf>
    <xf numFmtId="0" fontId="38" fillId="0" borderId="32" xfId="0" applyFont="1" applyFill="1" applyBorder="1" applyAlignment="1">
      <alignment horizontal="left" vertical="center" wrapText="1"/>
    </xf>
    <xf numFmtId="0" fontId="13" fillId="0" borderId="32" xfId="0" applyFont="1" applyFill="1" applyBorder="1" applyAlignment="1">
      <alignment horizontal="left" vertical="center" wrapText="1"/>
    </xf>
    <xf numFmtId="0" fontId="44" fillId="33" borderId="32" xfId="0" applyFont="1" applyFill="1" applyBorder="1" applyAlignment="1">
      <alignment horizontal="left" vertical="center" wrapText="1"/>
    </xf>
    <xf numFmtId="0" fontId="31" fillId="33" borderId="10" xfId="0" applyFont="1" applyFill="1" applyBorder="1" applyAlignment="1">
      <alignment horizontal="left" vertical="center"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0" fontId="35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38" fillId="0" borderId="10" xfId="0" applyFont="1" applyFill="1" applyBorder="1" applyAlignment="1">
      <alignment horizontal="center" vertical="center" wrapText="1"/>
    </xf>
    <xf numFmtId="0" fontId="89" fillId="0" borderId="10" xfId="0" applyFont="1" applyFill="1" applyBorder="1" applyAlignment="1">
      <alignment/>
    </xf>
    <xf numFmtId="0" fontId="45" fillId="0" borderId="0" xfId="56" applyFont="1">
      <alignment/>
      <protection/>
    </xf>
    <xf numFmtId="0" fontId="45" fillId="0" borderId="0" xfId="56" applyFont="1" applyBorder="1">
      <alignment/>
      <protection/>
    </xf>
    <xf numFmtId="181" fontId="39" fillId="39" borderId="33" xfId="56" applyNumberFormat="1" applyFont="1" applyFill="1" applyBorder="1" applyAlignment="1">
      <alignment horizontal="center" vertical="center"/>
      <protection/>
    </xf>
    <xf numFmtId="0" fontId="13" fillId="0" borderId="10" xfId="0" applyFont="1" applyFill="1" applyBorder="1" applyAlignment="1">
      <alignment horizontal="right" vertical="center"/>
    </xf>
    <xf numFmtId="3" fontId="40" fillId="40" borderId="10" xfId="0" applyNumberFormat="1" applyFont="1" applyFill="1" applyBorder="1" applyAlignment="1">
      <alignment/>
    </xf>
    <xf numFmtId="0" fontId="45" fillId="0" borderId="0" xfId="56" applyFont="1" applyBorder="1" applyAlignment="1">
      <alignment/>
      <protection/>
    </xf>
    <xf numFmtId="0" fontId="31" fillId="0" borderId="34" xfId="0" applyFont="1" applyFill="1" applyBorder="1" applyAlignment="1">
      <alignment horizontal="center" vertical="center"/>
    </xf>
    <xf numFmtId="0" fontId="43" fillId="41" borderId="10" xfId="0" applyFont="1" applyFill="1" applyBorder="1" applyAlignment="1">
      <alignment/>
    </xf>
    <xf numFmtId="0" fontId="41" fillId="41" borderId="10" xfId="0" applyFont="1" applyFill="1" applyBorder="1" applyAlignment="1">
      <alignment horizontal="left" vertical="center"/>
    </xf>
    <xf numFmtId="0" fontId="44" fillId="40" borderId="10" xfId="0" applyFont="1" applyFill="1" applyBorder="1" applyAlignment="1">
      <alignment horizontal="left" vertical="center" wrapText="1"/>
    </xf>
    <xf numFmtId="0" fontId="35" fillId="40" borderId="10" xfId="0" applyFont="1" applyFill="1" applyBorder="1" applyAlignment="1">
      <alignment horizontal="left" vertical="center"/>
    </xf>
    <xf numFmtId="0" fontId="44" fillId="40" borderId="10" xfId="0" applyFont="1" applyFill="1" applyBorder="1" applyAlignment="1">
      <alignment horizontal="left" vertical="center"/>
    </xf>
    <xf numFmtId="0" fontId="35" fillId="40" borderId="10" xfId="0" applyFont="1" applyFill="1" applyBorder="1" applyAlignment="1">
      <alignment horizontal="left" vertical="center" wrapText="1"/>
    </xf>
    <xf numFmtId="0" fontId="35" fillId="42" borderId="10" xfId="0" applyFont="1" applyFill="1" applyBorder="1" applyAlignment="1">
      <alignment/>
    </xf>
    <xf numFmtId="0" fontId="36" fillId="42" borderId="10" xfId="0" applyFont="1" applyFill="1" applyBorder="1" applyAlignment="1">
      <alignment/>
    </xf>
    <xf numFmtId="173" fontId="41" fillId="41" borderId="10" xfId="0" applyNumberFormat="1" applyFont="1" applyFill="1" applyBorder="1" applyAlignment="1">
      <alignment vertical="center"/>
    </xf>
    <xf numFmtId="3" fontId="40" fillId="41" borderId="10" xfId="0" applyNumberFormat="1" applyFont="1" applyFill="1" applyBorder="1" applyAlignment="1">
      <alignment/>
    </xf>
    <xf numFmtId="3" fontId="40" fillId="42" borderId="10" xfId="0" applyNumberFormat="1" applyFont="1" applyFill="1" applyBorder="1" applyAlignment="1">
      <alignment/>
    </xf>
    <xf numFmtId="173" fontId="35" fillId="40" borderId="10" xfId="0" applyNumberFormat="1" applyFont="1" applyFill="1" applyBorder="1" applyAlignment="1">
      <alignment vertical="center"/>
    </xf>
    <xf numFmtId="0" fontId="89" fillId="0" borderId="0" xfId="0" applyFont="1" applyBorder="1" applyAlignment="1">
      <alignment wrapText="1"/>
    </xf>
    <xf numFmtId="0" fontId="47" fillId="0" borderId="0" xfId="56" applyFont="1">
      <alignment/>
      <protection/>
    </xf>
    <xf numFmtId="0" fontId="46" fillId="0" borderId="0" xfId="56" applyFont="1">
      <alignment/>
      <protection/>
    </xf>
    <xf numFmtId="181" fontId="38" fillId="0" borderId="35" xfId="56" applyNumberFormat="1" applyFont="1" applyFill="1" applyBorder="1" applyAlignment="1">
      <alignment horizontal="center" vertical="center"/>
      <protection/>
    </xf>
    <xf numFmtId="181" fontId="38" fillId="0" borderId="36" xfId="56" applyNumberFormat="1" applyFont="1" applyFill="1" applyBorder="1" applyAlignment="1">
      <alignment horizontal="center" vertical="center"/>
      <protection/>
    </xf>
    <xf numFmtId="181" fontId="38" fillId="0" borderId="37" xfId="56" applyNumberFormat="1" applyFont="1" applyFill="1" applyBorder="1" applyAlignment="1">
      <alignment horizontal="center" vertical="center"/>
      <protection/>
    </xf>
    <xf numFmtId="181" fontId="38" fillId="0" borderId="38" xfId="56" applyNumberFormat="1" applyFont="1" applyFill="1" applyBorder="1" applyAlignment="1">
      <alignment horizontal="center" vertical="center"/>
      <protection/>
    </xf>
    <xf numFmtId="181" fontId="38" fillId="0" borderId="39" xfId="56" applyNumberFormat="1" applyFont="1" applyFill="1" applyBorder="1" applyAlignment="1">
      <alignment horizontal="center" vertical="center"/>
      <protection/>
    </xf>
    <xf numFmtId="181" fontId="38" fillId="0" borderId="40" xfId="56" applyNumberFormat="1" applyFont="1" applyFill="1" applyBorder="1" applyAlignment="1">
      <alignment horizontal="center" vertical="center"/>
      <protection/>
    </xf>
    <xf numFmtId="3" fontId="38" fillId="0" borderId="38" xfId="56" applyNumberFormat="1" applyFont="1" applyFill="1" applyBorder="1" applyAlignment="1">
      <alignment horizontal="center" vertical="center"/>
      <protection/>
    </xf>
    <xf numFmtId="181" fontId="38" fillId="0" borderId="41" xfId="56" applyNumberFormat="1" applyFont="1" applyFill="1" applyBorder="1" applyAlignment="1">
      <alignment horizontal="center" vertical="center"/>
      <protection/>
    </xf>
    <xf numFmtId="181" fontId="38" fillId="0" borderId="42" xfId="56" applyNumberFormat="1" applyFont="1" applyFill="1" applyBorder="1" applyAlignment="1">
      <alignment horizontal="center" vertical="center"/>
      <protection/>
    </xf>
    <xf numFmtId="181" fontId="38" fillId="0" borderId="43" xfId="56" applyNumberFormat="1" applyFont="1" applyFill="1" applyBorder="1" applyAlignment="1">
      <alignment horizontal="center" vertical="center"/>
      <protection/>
    </xf>
    <xf numFmtId="0" fontId="45" fillId="0" borderId="15" xfId="56" applyFont="1" applyBorder="1" applyAlignment="1">
      <alignment horizontal="center"/>
      <protection/>
    </xf>
    <xf numFmtId="0" fontId="45" fillId="0" borderId="23" xfId="56" applyFont="1" applyBorder="1" applyAlignment="1">
      <alignment horizontal="right" vertical="center"/>
      <protection/>
    </xf>
    <xf numFmtId="0" fontId="45" fillId="0" borderId="24" xfId="56" applyFont="1" applyBorder="1" applyAlignment="1">
      <alignment vertical="center"/>
      <protection/>
    </xf>
    <xf numFmtId="0" fontId="45" fillId="0" borderId="24" xfId="56" applyFont="1" applyBorder="1" applyAlignment="1">
      <alignment vertical="center" wrapText="1"/>
      <protection/>
    </xf>
    <xf numFmtId="181" fontId="45" fillId="0" borderId="44" xfId="56" applyNumberFormat="1" applyFont="1" applyBorder="1" applyAlignment="1">
      <alignment horizontal="center" vertical="center"/>
      <protection/>
    </xf>
    <xf numFmtId="181" fontId="45" fillId="0" borderId="45" xfId="56" applyNumberFormat="1" applyFont="1" applyBorder="1" applyAlignment="1">
      <alignment horizontal="center" vertical="center"/>
      <protection/>
    </xf>
    <xf numFmtId="181" fontId="45" fillId="0" borderId="38" xfId="56" applyNumberFormat="1" applyFont="1" applyBorder="1" applyAlignment="1">
      <alignment horizontal="center" vertical="center"/>
      <protection/>
    </xf>
    <xf numFmtId="181" fontId="45" fillId="0" borderId="39" xfId="56" applyNumberFormat="1" applyFont="1" applyBorder="1" applyAlignment="1">
      <alignment horizontal="center" vertical="center"/>
      <protection/>
    </xf>
    <xf numFmtId="181" fontId="45" fillId="0" borderId="39" xfId="56" applyNumberFormat="1" applyFont="1" applyFill="1" applyBorder="1" applyAlignment="1">
      <alignment horizontal="center" vertical="center"/>
      <protection/>
    </xf>
    <xf numFmtId="0" fontId="45" fillId="0" borderId="14" xfId="56" applyFont="1" applyBorder="1" applyAlignment="1">
      <alignment horizontal="center"/>
      <protection/>
    </xf>
    <xf numFmtId="0" fontId="45" fillId="0" borderId="42" xfId="56" applyFont="1" applyBorder="1" applyAlignment="1">
      <alignment horizontal="center" vertical="center" wrapText="1"/>
      <protection/>
    </xf>
    <xf numFmtId="0" fontId="45" fillId="0" borderId="13" xfId="56" applyFont="1" applyBorder="1" applyAlignment="1">
      <alignment horizontal="center"/>
      <protection/>
    </xf>
    <xf numFmtId="0" fontId="45" fillId="0" borderId="20" xfId="56" applyFont="1" applyBorder="1" applyAlignment="1">
      <alignment horizontal="right" vertical="center"/>
      <protection/>
    </xf>
    <xf numFmtId="0" fontId="45" fillId="0" borderId="21" xfId="56" applyFont="1" applyBorder="1" applyAlignment="1">
      <alignment vertical="center"/>
      <protection/>
    </xf>
    <xf numFmtId="0" fontId="45" fillId="0" borderId="11" xfId="56" applyFont="1" applyBorder="1" applyAlignment="1">
      <alignment horizontal="center"/>
      <protection/>
    </xf>
    <xf numFmtId="0" fontId="45" fillId="0" borderId="26" xfId="56" applyFont="1" applyBorder="1" applyAlignment="1">
      <alignment horizontal="center" vertical="center" wrapText="1"/>
      <protection/>
    </xf>
    <xf numFmtId="0" fontId="45" fillId="0" borderId="12" xfId="56" applyFont="1" applyBorder="1" applyAlignment="1">
      <alignment horizontal="center"/>
      <protection/>
    </xf>
    <xf numFmtId="0" fontId="45" fillId="0" borderId="17" xfId="56" applyFont="1" applyBorder="1" applyAlignment="1">
      <alignment horizontal="center" vertical="center" wrapText="1"/>
      <protection/>
    </xf>
    <xf numFmtId="0" fontId="45" fillId="0" borderId="46" xfId="56" applyFont="1" applyBorder="1" applyAlignment="1">
      <alignment horizontal="center" vertical="center" wrapText="1"/>
      <protection/>
    </xf>
    <xf numFmtId="0" fontId="45" fillId="0" borderId="19" xfId="56" applyFont="1" applyBorder="1" applyAlignment="1">
      <alignment horizontal="center" vertical="center" wrapText="1"/>
      <protection/>
    </xf>
    <xf numFmtId="181" fontId="42" fillId="39" borderId="47" xfId="56" applyNumberFormat="1" applyFont="1" applyFill="1" applyBorder="1" applyAlignment="1">
      <alignment horizontal="center" vertical="center"/>
      <protection/>
    </xf>
    <xf numFmtId="0" fontId="42" fillId="39" borderId="48" xfId="56" applyFont="1" applyFill="1" applyBorder="1" applyAlignment="1">
      <alignment horizontal="right" vertical="center"/>
      <protection/>
    </xf>
    <xf numFmtId="0" fontId="42" fillId="39" borderId="49" xfId="56" applyFont="1" applyFill="1" applyBorder="1" applyAlignment="1">
      <alignment vertical="center"/>
      <protection/>
    </xf>
    <xf numFmtId="181" fontId="42" fillId="39" borderId="49" xfId="56" applyNumberFormat="1" applyFont="1" applyFill="1" applyBorder="1" applyAlignment="1">
      <alignment horizontal="center" vertical="center"/>
      <protection/>
    </xf>
    <xf numFmtId="181" fontId="42" fillId="39" borderId="50" xfId="56" applyNumberFormat="1" applyFont="1" applyFill="1" applyBorder="1" applyAlignment="1">
      <alignment horizontal="center" vertical="center"/>
      <protection/>
    </xf>
    <xf numFmtId="3" fontId="40" fillId="0" borderId="0" xfId="0" applyNumberFormat="1" applyFont="1" applyAlignment="1">
      <alignment/>
    </xf>
    <xf numFmtId="0" fontId="89" fillId="0" borderId="0" xfId="0" applyFont="1" applyFill="1" applyAlignment="1">
      <alignment/>
    </xf>
    <xf numFmtId="3" fontId="89" fillId="0" borderId="10" xfId="0" applyNumberFormat="1" applyFont="1" applyFill="1" applyBorder="1" applyAlignment="1">
      <alignment horizontal="right"/>
    </xf>
    <xf numFmtId="0" fontId="42" fillId="0" borderId="0" xfId="56" applyFont="1" applyAlignment="1">
      <alignment/>
      <protection/>
    </xf>
    <xf numFmtId="0" fontId="13" fillId="0" borderId="10" xfId="0" applyFont="1" applyFill="1" applyBorder="1" applyAlignment="1">
      <alignment horizontal="center" vertical="center"/>
    </xf>
    <xf numFmtId="3" fontId="89" fillId="0" borderId="0" xfId="0" applyNumberFormat="1" applyFont="1" applyAlignment="1">
      <alignment/>
    </xf>
    <xf numFmtId="0" fontId="35" fillId="17" borderId="10" xfId="0" applyFont="1" applyFill="1" applyBorder="1" applyAlignment="1">
      <alignment/>
    </xf>
    <xf numFmtId="0" fontId="35" fillId="17" borderId="10" xfId="0" applyFont="1" applyFill="1" applyBorder="1" applyAlignment="1">
      <alignment horizontal="left" vertical="center"/>
    </xf>
    <xf numFmtId="181" fontId="45" fillId="0" borderId="35" xfId="56" applyNumberFormat="1" applyFont="1" applyBorder="1" applyAlignment="1">
      <alignment horizontal="center" vertical="center"/>
      <protection/>
    </xf>
    <xf numFmtId="181" fontId="45" fillId="0" borderId="36" xfId="56" applyNumberFormat="1" applyFont="1" applyBorder="1" applyAlignment="1">
      <alignment horizontal="center" vertical="center"/>
      <protection/>
    </xf>
    <xf numFmtId="3" fontId="40" fillId="0" borderId="10" xfId="0" applyNumberFormat="1" applyFont="1" applyFill="1" applyBorder="1" applyAlignment="1">
      <alignment/>
    </xf>
    <xf numFmtId="0" fontId="90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Border="1" applyAlignment="1">
      <alignment/>
    </xf>
    <xf numFmtId="0" fontId="35" fillId="0" borderId="51" xfId="0" applyFont="1" applyBorder="1" applyAlignment="1">
      <alignment horizontal="center" wrapText="1"/>
    </xf>
    <xf numFmtId="0" fontId="89" fillId="0" borderId="1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89" fillId="0" borderId="0" xfId="0" applyFont="1" applyAlignment="1">
      <alignment vertical="center"/>
    </xf>
    <xf numFmtId="0" fontId="44" fillId="0" borderId="0" xfId="56" applyFont="1" applyAlignment="1">
      <alignment/>
      <protection/>
    </xf>
    <xf numFmtId="0" fontId="0" fillId="0" borderId="0" xfId="0" applyFont="1" applyAlignment="1">
      <alignment vertical="center"/>
    </xf>
    <xf numFmtId="3" fontId="89" fillId="0" borderId="10" xfId="0" applyNumberFormat="1" applyFont="1" applyFill="1" applyBorder="1" applyAlignment="1">
      <alignment/>
    </xf>
    <xf numFmtId="3" fontId="89" fillId="40" borderId="10" xfId="0" applyNumberFormat="1" applyFont="1" applyFill="1" applyBorder="1" applyAlignment="1">
      <alignment/>
    </xf>
    <xf numFmtId="3" fontId="35" fillId="0" borderId="51" xfId="0" applyNumberFormat="1" applyFont="1" applyBorder="1" applyAlignment="1">
      <alignment horizontal="center" wrapText="1"/>
    </xf>
    <xf numFmtId="3" fontId="89" fillId="0" borderId="10" xfId="0" applyNumberFormat="1" applyFont="1" applyBorder="1" applyAlignment="1">
      <alignment horizontal="center"/>
    </xf>
    <xf numFmtId="3" fontId="13" fillId="0" borderId="10" xfId="0" applyNumberFormat="1" applyFont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3" fontId="89" fillId="41" borderId="10" xfId="0" applyNumberFormat="1" applyFont="1" applyFill="1" applyBorder="1" applyAlignment="1">
      <alignment/>
    </xf>
    <xf numFmtId="3" fontId="89" fillId="42" borderId="10" xfId="0" applyNumberFormat="1" applyFont="1" applyFill="1" applyBorder="1" applyAlignment="1">
      <alignment/>
    </xf>
    <xf numFmtId="181" fontId="45" fillId="0" borderId="37" xfId="56" applyNumberFormat="1" applyFont="1" applyFill="1" applyBorder="1" applyAlignment="1">
      <alignment horizontal="center" vertical="center"/>
      <protection/>
    </xf>
    <xf numFmtId="181" fontId="45" fillId="0" borderId="22" xfId="56" applyNumberFormat="1" applyFont="1" applyFill="1" applyBorder="1" applyAlignment="1">
      <alignment horizontal="center" vertical="center"/>
      <protection/>
    </xf>
    <xf numFmtId="181" fontId="45" fillId="0" borderId="40" xfId="56" applyNumberFormat="1" applyFont="1" applyFill="1" applyBorder="1" applyAlignment="1">
      <alignment horizontal="center" vertical="center"/>
      <protection/>
    </xf>
    <xf numFmtId="0" fontId="89" fillId="0" borderId="0" xfId="0" applyFont="1" applyFill="1" applyBorder="1" applyAlignment="1">
      <alignment/>
    </xf>
    <xf numFmtId="181" fontId="38" fillId="0" borderId="21" xfId="56" applyNumberFormat="1" applyFont="1" applyFill="1" applyBorder="1" applyAlignment="1">
      <alignment horizontal="center" vertical="center"/>
      <protection/>
    </xf>
    <xf numFmtId="181" fontId="38" fillId="0" borderId="24" xfId="56" applyNumberFormat="1" applyFont="1" applyFill="1" applyBorder="1" applyAlignment="1">
      <alignment horizontal="center" vertical="center"/>
      <protection/>
    </xf>
    <xf numFmtId="181" fontId="38" fillId="0" borderId="26" xfId="56" applyNumberFormat="1" applyFont="1" applyFill="1" applyBorder="1" applyAlignment="1">
      <alignment horizontal="center" vertical="center"/>
      <protection/>
    </xf>
    <xf numFmtId="0" fontId="89" fillId="0" borderId="10" xfId="57" applyFont="1" applyBorder="1">
      <alignment/>
      <protection/>
    </xf>
    <xf numFmtId="0" fontId="38" fillId="0" borderId="10" xfId="57" applyFont="1" applyFill="1" applyBorder="1" applyAlignment="1">
      <alignment horizontal="left" vertical="center" wrapText="1"/>
      <protection/>
    </xf>
    <xf numFmtId="3" fontId="13" fillId="0" borderId="10" xfId="57" applyNumberFormat="1" applyFont="1" applyBorder="1" applyAlignment="1">
      <alignment horizontal="right" wrapText="1"/>
      <protection/>
    </xf>
    <xf numFmtId="3" fontId="91" fillId="0" borderId="10" xfId="0" applyNumberFormat="1" applyFont="1" applyFill="1" applyBorder="1" applyAlignment="1">
      <alignment horizontal="right"/>
    </xf>
    <xf numFmtId="0" fontId="39" fillId="0" borderId="10" xfId="57" applyFont="1" applyFill="1" applyBorder="1" applyAlignment="1">
      <alignment horizontal="left" vertical="center" wrapText="1"/>
      <protection/>
    </xf>
    <xf numFmtId="0" fontId="31" fillId="0" borderId="10" xfId="57" applyFont="1" applyFill="1" applyBorder="1" applyAlignment="1">
      <alignment horizontal="left" vertical="center"/>
      <protection/>
    </xf>
    <xf numFmtId="0" fontId="38" fillId="0" borderId="10" xfId="57" applyFont="1" applyFill="1" applyBorder="1" applyAlignment="1">
      <alignment horizontal="left" vertical="center"/>
      <protection/>
    </xf>
    <xf numFmtId="3" fontId="45" fillId="0" borderId="10" xfId="0" applyNumberFormat="1" applyFont="1" applyFill="1" applyBorder="1" applyAlignment="1">
      <alignment horizontal="right"/>
    </xf>
    <xf numFmtId="0" fontId="13" fillId="0" borderId="10" xfId="57" applyFont="1" applyFill="1" applyBorder="1" applyAlignment="1">
      <alignment horizontal="left" vertical="center"/>
      <protection/>
    </xf>
    <xf numFmtId="0" fontId="31" fillId="0" borderId="10" xfId="57" applyFont="1" applyFill="1" applyBorder="1" applyAlignment="1">
      <alignment horizontal="left" vertical="center" wrapText="1"/>
      <protection/>
    </xf>
    <xf numFmtId="0" fontId="13" fillId="0" borderId="10" xfId="57" applyFont="1" applyFill="1" applyBorder="1" applyAlignment="1">
      <alignment horizontal="left" vertical="center" wrapText="1"/>
      <protection/>
    </xf>
    <xf numFmtId="0" fontId="44" fillId="41" borderId="10" xfId="57" applyFont="1" applyFill="1" applyBorder="1" applyAlignment="1">
      <alignment horizontal="left" vertical="center" wrapText="1"/>
      <protection/>
    </xf>
    <xf numFmtId="0" fontId="31" fillId="41" borderId="10" xfId="57" applyFont="1" applyFill="1" applyBorder="1" applyAlignment="1">
      <alignment horizontal="left" vertical="center"/>
      <protection/>
    </xf>
    <xf numFmtId="3" fontId="91" fillId="41" borderId="10" xfId="57" applyNumberFormat="1" applyFont="1" applyFill="1" applyBorder="1" applyAlignment="1">
      <alignment horizontal="right"/>
      <protection/>
    </xf>
    <xf numFmtId="3" fontId="42" fillId="0" borderId="10" xfId="0" applyNumberFormat="1" applyFont="1" applyFill="1" applyBorder="1" applyAlignment="1">
      <alignment horizontal="right"/>
    </xf>
    <xf numFmtId="3" fontId="89" fillId="0" borderId="10" xfId="57" applyNumberFormat="1" applyFont="1" applyFill="1" applyBorder="1" applyAlignment="1">
      <alignment horizontal="right"/>
      <protection/>
    </xf>
    <xf numFmtId="0" fontId="91" fillId="42" borderId="10" xfId="57" applyFont="1" applyFill="1" applyBorder="1">
      <alignment/>
      <protection/>
    </xf>
    <xf numFmtId="3" fontId="91" fillId="42" borderId="10" xfId="57" applyNumberFormat="1" applyFont="1" applyFill="1" applyBorder="1">
      <alignment/>
      <protection/>
    </xf>
    <xf numFmtId="0" fontId="89" fillId="0" borderId="52" xfId="0" applyFont="1" applyBorder="1" applyAlignment="1">
      <alignment/>
    </xf>
    <xf numFmtId="0" fontId="38" fillId="0" borderId="53" xfId="0" applyFont="1" applyFill="1" applyBorder="1" applyAlignment="1">
      <alignment horizontal="left" vertical="center" wrapText="1"/>
    </xf>
    <xf numFmtId="0" fontId="13" fillId="0" borderId="52" xfId="0" applyFont="1" applyFill="1" applyBorder="1" applyAlignment="1">
      <alignment horizontal="left" vertical="center"/>
    </xf>
    <xf numFmtId="0" fontId="40" fillId="0" borderId="52" xfId="0" applyFont="1" applyBorder="1" applyAlignment="1">
      <alignment/>
    </xf>
    <xf numFmtId="0" fontId="31" fillId="0" borderId="0" xfId="0" applyFont="1" applyFill="1" applyBorder="1" applyAlignment="1">
      <alignment horizontal="left" vertical="center"/>
    </xf>
    <xf numFmtId="3" fontId="91" fillId="0" borderId="0" xfId="0" applyNumberFormat="1" applyFont="1" applyFill="1" applyBorder="1" applyAlignment="1">
      <alignment horizontal="right"/>
    </xf>
    <xf numFmtId="0" fontId="44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/>
    </xf>
    <xf numFmtId="3" fontId="89" fillId="0" borderId="0" xfId="0" applyNumberFormat="1" applyFont="1" applyFill="1" applyBorder="1" applyAlignment="1">
      <alignment horizontal="right"/>
    </xf>
    <xf numFmtId="0" fontId="91" fillId="0" borderId="0" xfId="0" applyFont="1" applyFill="1" applyBorder="1" applyAlignment="1">
      <alignment/>
    </xf>
    <xf numFmtId="3" fontId="91" fillId="0" borderId="0" xfId="0" applyNumberFormat="1" applyFont="1" applyFill="1" applyBorder="1" applyAlignment="1">
      <alignment/>
    </xf>
    <xf numFmtId="3" fontId="89" fillId="17" borderId="10" xfId="0" applyNumberFormat="1" applyFont="1" applyFill="1" applyBorder="1" applyAlignment="1">
      <alignment/>
    </xf>
    <xf numFmtId="3" fontId="40" fillId="0" borderId="0" xfId="0" applyNumberFormat="1" applyFont="1" applyFill="1" applyBorder="1" applyAlignment="1">
      <alignment/>
    </xf>
    <xf numFmtId="3" fontId="89" fillId="0" borderId="10" xfId="0" applyNumberFormat="1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 horizontal="center" wrapText="1"/>
    </xf>
    <xf numFmtId="0" fontId="35" fillId="0" borderId="0" xfId="0" applyFont="1" applyBorder="1" applyAlignment="1">
      <alignment horizontal="center" wrapText="1"/>
    </xf>
    <xf numFmtId="3" fontId="45" fillId="0" borderId="10" xfId="0" applyNumberFormat="1" applyFont="1" applyFill="1" applyBorder="1" applyAlignment="1">
      <alignment/>
    </xf>
    <xf numFmtId="0" fontId="45" fillId="0" borderId="25" xfId="56" applyFont="1" applyBorder="1" applyAlignment="1">
      <alignment horizontal="right" vertical="center"/>
      <protection/>
    </xf>
    <xf numFmtId="181" fontId="45" fillId="0" borderId="43" xfId="56" applyNumberFormat="1" applyFont="1" applyBorder="1" applyAlignment="1">
      <alignment horizontal="center" vertical="center"/>
      <protection/>
    </xf>
    <xf numFmtId="181" fontId="45" fillId="0" borderId="41" xfId="56" applyNumberFormat="1" applyFont="1" applyFill="1" applyBorder="1" applyAlignment="1">
      <alignment horizontal="center" vertical="center"/>
      <protection/>
    </xf>
    <xf numFmtId="181" fontId="45" fillId="0" borderId="41" xfId="56" applyNumberFormat="1" applyFont="1" applyBorder="1" applyAlignment="1">
      <alignment horizontal="center" vertical="center"/>
      <protection/>
    </xf>
    <xf numFmtId="0" fontId="45" fillId="0" borderId="41" xfId="56" applyFont="1" applyBorder="1" applyAlignment="1">
      <alignment vertical="center"/>
      <protection/>
    </xf>
    <xf numFmtId="181" fontId="45" fillId="0" borderId="54" xfId="56" applyNumberFormat="1" applyFont="1" applyFill="1" applyBorder="1" applyAlignment="1">
      <alignment horizontal="center" vertical="center"/>
      <protection/>
    </xf>
    <xf numFmtId="181" fontId="45" fillId="0" borderId="38" xfId="56" applyNumberFormat="1" applyFont="1" applyFill="1" applyBorder="1" applyAlignment="1">
      <alignment horizontal="center" vertical="center"/>
      <protection/>
    </xf>
    <xf numFmtId="0" fontId="45" fillId="0" borderId="39" xfId="56" applyFont="1" applyBorder="1" applyAlignment="1">
      <alignment vertical="center"/>
      <protection/>
    </xf>
    <xf numFmtId="181" fontId="42" fillId="39" borderId="55" xfId="56" applyNumberFormat="1" applyFont="1" applyFill="1" applyBorder="1" applyAlignment="1">
      <alignment horizontal="center" vertical="center"/>
      <protection/>
    </xf>
    <xf numFmtId="181" fontId="42" fillId="39" borderId="56" xfId="56" applyNumberFormat="1" applyFont="1" applyFill="1" applyBorder="1" applyAlignment="1">
      <alignment horizontal="center" vertical="center"/>
      <protection/>
    </xf>
    <xf numFmtId="181" fontId="45" fillId="0" borderId="35" xfId="56" applyNumberFormat="1" applyFont="1" applyFill="1" applyBorder="1" applyAlignment="1">
      <alignment horizontal="center" vertical="center"/>
      <protection/>
    </xf>
    <xf numFmtId="181" fontId="45" fillId="0" borderId="57" xfId="56" applyNumberFormat="1" applyFont="1" applyFill="1" applyBorder="1" applyAlignment="1">
      <alignment horizontal="center" vertical="center"/>
      <protection/>
    </xf>
    <xf numFmtId="0" fontId="89" fillId="0" borderId="10" xfId="57" applyFont="1" applyFill="1" applyBorder="1">
      <alignment/>
      <protection/>
    </xf>
    <xf numFmtId="3" fontId="13" fillId="0" borderId="10" xfId="57" applyNumberFormat="1" applyFont="1" applyFill="1" applyBorder="1" applyAlignment="1">
      <alignment horizontal="right" wrapText="1"/>
      <protection/>
    </xf>
    <xf numFmtId="3" fontId="91" fillId="0" borderId="10" xfId="57" applyNumberFormat="1" applyFont="1" applyFill="1" applyBorder="1" applyAlignment="1">
      <alignment horizontal="right"/>
      <protection/>
    </xf>
    <xf numFmtId="3" fontId="45" fillId="0" borderId="10" xfId="57" applyNumberFormat="1" applyFont="1" applyFill="1" applyBorder="1" applyAlignment="1">
      <alignment horizontal="right"/>
      <protection/>
    </xf>
    <xf numFmtId="3" fontId="91" fillId="41" borderId="10" xfId="0" applyNumberFormat="1" applyFont="1" applyFill="1" applyBorder="1" applyAlignment="1">
      <alignment horizontal="right"/>
    </xf>
    <xf numFmtId="3" fontId="91" fillId="42" borderId="10" xfId="0" applyNumberFormat="1" applyFont="1" applyFill="1" applyBorder="1" applyAlignment="1">
      <alignment horizontal="right"/>
    </xf>
    <xf numFmtId="0" fontId="48" fillId="0" borderId="0" xfId="0" applyFont="1" applyAlignment="1">
      <alignment/>
    </xf>
    <xf numFmtId="3" fontId="48" fillId="0" borderId="0" xfId="0" applyNumberFormat="1" applyFont="1" applyAlignment="1">
      <alignment/>
    </xf>
    <xf numFmtId="0" fontId="45" fillId="0" borderId="0" xfId="0" applyFont="1" applyFill="1" applyBorder="1" applyAlignment="1">
      <alignment horizontal="left" vertical="center" wrapText="1"/>
    </xf>
    <xf numFmtId="3" fontId="45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/>
    </xf>
    <xf numFmtId="4" fontId="45" fillId="0" borderId="0" xfId="0" applyNumberFormat="1" applyFont="1" applyFill="1" applyBorder="1" applyAlignment="1">
      <alignment vertical="center" wrapText="1"/>
    </xf>
    <xf numFmtId="4" fontId="45" fillId="0" borderId="0" xfId="0" applyNumberFormat="1" applyFont="1" applyFill="1" applyBorder="1" applyAlignment="1">
      <alignment horizontal="left" vertical="center" wrapText="1"/>
    </xf>
    <xf numFmtId="0" fontId="92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 wrapText="1"/>
    </xf>
    <xf numFmtId="3" fontId="4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Fill="1" applyBorder="1" applyAlignment="1">
      <alignment horizontal="left" wrapText="1"/>
    </xf>
    <xf numFmtId="0" fontId="48" fillId="0" borderId="0" xfId="0" applyFont="1" applyFill="1" applyBorder="1" applyAlignment="1">
      <alignment/>
    </xf>
    <xf numFmtId="0" fontId="45" fillId="0" borderId="0" xfId="0" applyFont="1" applyFill="1" applyBorder="1" applyAlignment="1">
      <alignment wrapText="1"/>
    </xf>
    <xf numFmtId="0" fontId="44" fillId="0" borderId="0" xfId="0" applyFont="1" applyFill="1" applyBorder="1" applyAlignment="1">
      <alignment horizontal="center" vertical="center" wrapText="1"/>
    </xf>
    <xf numFmtId="4" fontId="44" fillId="0" borderId="0" xfId="0" applyNumberFormat="1" applyFont="1" applyFill="1" applyBorder="1" applyAlignment="1">
      <alignment horizontal="center" wrapText="1"/>
    </xf>
    <xf numFmtId="3" fontId="44" fillId="0" borderId="0" xfId="0" applyNumberFormat="1" applyFont="1" applyFill="1" applyBorder="1" applyAlignment="1">
      <alignment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/>
    </xf>
    <xf numFmtId="0" fontId="38" fillId="34" borderId="10" xfId="0" applyFont="1" applyFill="1" applyBorder="1" applyAlignment="1">
      <alignment horizontal="left" vertical="center" wrapText="1"/>
    </xf>
    <xf numFmtId="181" fontId="38" fillId="0" borderId="22" xfId="56" applyNumberFormat="1" applyFont="1" applyFill="1" applyBorder="1" applyAlignment="1">
      <alignment horizontal="center" vertical="center"/>
      <protection/>
    </xf>
    <xf numFmtId="0" fontId="89" fillId="0" borderId="0" xfId="0" applyFont="1" applyAlignment="1">
      <alignment/>
    </xf>
    <xf numFmtId="0" fontId="49" fillId="0" borderId="0" xfId="0" applyFont="1" applyAlignment="1">
      <alignment horizontal="center" wrapText="1"/>
    </xf>
    <xf numFmtId="0" fontId="89" fillId="0" borderId="0" xfId="0" applyFont="1" applyAlignment="1">
      <alignment horizontal="center" wrapText="1"/>
    </xf>
    <xf numFmtId="0" fontId="89" fillId="0" borderId="10" xfId="0" applyFont="1" applyBorder="1" applyAlignment="1">
      <alignment/>
    </xf>
    <xf numFmtId="0" fontId="89" fillId="0" borderId="10" xfId="0" applyFont="1" applyBorder="1" applyAlignment="1">
      <alignment horizontal="center" wrapText="1"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/>
    </xf>
    <xf numFmtId="0" fontId="13" fillId="0" borderId="10" xfId="0" applyNumberFormat="1" applyFont="1" applyFill="1" applyBorder="1" applyAlignment="1">
      <alignment vertical="center"/>
    </xf>
    <xf numFmtId="3" fontId="40" fillId="0" borderId="10" xfId="0" applyNumberFormat="1" applyFont="1" applyBorder="1" applyAlignment="1">
      <alignment/>
    </xf>
    <xf numFmtId="3" fontId="89" fillId="0" borderId="10" xfId="0" applyNumberFormat="1" applyFont="1" applyBorder="1" applyAlignment="1">
      <alignment/>
    </xf>
    <xf numFmtId="173" fontId="13" fillId="0" borderId="1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89" fillId="0" borderId="10" xfId="0" applyFont="1" applyFill="1" applyBorder="1" applyAlignment="1">
      <alignment/>
    </xf>
    <xf numFmtId="0" fontId="31" fillId="0" borderId="10" xfId="0" applyFont="1" applyFill="1" applyBorder="1" applyAlignment="1">
      <alignment vertical="center" wrapText="1"/>
    </xf>
    <xf numFmtId="173" fontId="31" fillId="0" borderId="10" xfId="0" applyNumberFormat="1" applyFont="1" applyFill="1" applyBorder="1" applyAlignment="1">
      <alignment vertical="center"/>
    </xf>
    <xf numFmtId="3" fontId="40" fillId="0" borderId="10" xfId="0" applyNumberFormat="1" applyFont="1" applyFill="1" applyBorder="1" applyAlignment="1">
      <alignment/>
    </xf>
    <xf numFmtId="0" fontId="89" fillId="0" borderId="0" xfId="0" applyFont="1" applyFill="1" applyAlignment="1">
      <alignment/>
    </xf>
    <xf numFmtId="0" fontId="13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vertical="center" wrapText="1"/>
    </xf>
    <xf numFmtId="173" fontId="41" fillId="0" borderId="10" xfId="0" applyNumberFormat="1" applyFont="1" applyFill="1" applyBorder="1" applyAlignment="1">
      <alignment vertical="center"/>
    </xf>
    <xf numFmtId="3" fontId="41" fillId="0" borderId="10" xfId="0" applyNumberFormat="1" applyFont="1" applyFill="1" applyBorder="1" applyAlignment="1">
      <alignment/>
    </xf>
    <xf numFmtId="0" fontId="40" fillId="0" borderId="10" xfId="0" applyFont="1" applyFill="1" applyBorder="1" applyAlignment="1">
      <alignment vertical="center" wrapText="1"/>
    </xf>
    <xf numFmtId="173" fontId="40" fillId="0" borderId="10" xfId="0" applyNumberFormat="1" applyFont="1" applyFill="1" applyBorder="1" applyAlignment="1">
      <alignment vertical="center"/>
    </xf>
    <xf numFmtId="3" fontId="89" fillId="0" borderId="10" xfId="0" applyNumberFormat="1" applyFont="1" applyFill="1" applyBorder="1" applyAlignment="1">
      <alignment/>
    </xf>
    <xf numFmtId="0" fontId="41" fillId="0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vertical="center"/>
    </xf>
    <xf numFmtId="0" fontId="43" fillId="41" borderId="10" xfId="0" applyFont="1" applyFill="1" applyBorder="1" applyAlignment="1">
      <alignment/>
    </xf>
    <xf numFmtId="173" fontId="41" fillId="41" borderId="10" xfId="0" applyNumberFormat="1" applyFont="1" applyFill="1" applyBorder="1" applyAlignment="1">
      <alignment vertical="center"/>
    </xf>
    <xf numFmtId="3" fontId="40" fillId="41" borderId="10" xfId="0" applyNumberFormat="1" applyFont="1" applyFill="1" applyBorder="1" applyAlignment="1">
      <alignment/>
    </xf>
    <xf numFmtId="172" fontId="13" fillId="0" borderId="10" xfId="0" applyNumberFormat="1" applyFont="1" applyFill="1" applyBorder="1" applyAlignment="1">
      <alignment horizontal="left" vertical="center"/>
    </xf>
    <xf numFmtId="3" fontId="89" fillId="0" borderId="0" xfId="0" applyNumberFormat="1" applyFont="1" applyFill="1" applyAlignment="1">
      <alignment/>
    </xf>
    <xf numFmtId="0" fontId="41" fillId="0" borderId="10" xfId="0" applyFont="1" applyFill="1" applyBorder="1" applyAlignment="1">
      <alignment horizontal="left" vertical="center"/>
    </xf>
    <xf numFmtId="0" fontId="35" fillId="40" borderId="10" xfId="0" applyFont="1" applyFill="1" applyBorder="1" applyAlignment="1">
      <alignment horizontal="left" vertical="center"/>
    </xf>
    <xf numFmtId="173" fontId="35" fillId="40" borderId="10" xfId="0" applyNumberFormat="1" applyFont="1" applyFill="1" applyBorder="1" applyAlignment="1">
      <alignment vertical="center"/>
    </xf>
    <xf numFmtId="3" fontId="40" fillId="40" borderId="10" xfId="0" applyNumberFormat="1" applyFont="1" applyFill="1" applyBorder="1" applyAlignment="1">
      <alignment/>
    </xf>
    <xf numFmtId="0" fontId="38" fillId="0" borderId="0" xfId="0" applyFont="1" applyFill="1" applyBorder="1" applyAlignment="1">
      <alignment horizontal="left" vertical="center" wrapText="1"/>
    </xf>
    <xf numFmtId="0" fontId="89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42" fillId="0" borderId="10" xfId="0" applyFont="1" applyFill="1" applyBorder="1" applyAlignment="1">
      <alignment horizontal="left" vertical="center"/>
    </xf>
    <xf numFmtId="0" fontId="35" fillId="42" borderId="10" xfId="0" applyFont="1" applyFill="1" applyBorder="1" applyAlignment="1">
      <alignment/>
    </xf>
    <xf numFmtId="0" fontId="36" fillId="42" borderId="10" xfId="0" applyFont="1" applyFill="1" applyBorder="1" applyAlignment="1">
      <alignment/>
    </xf>
    <xf numFmtId="3" fontId="40" fillId="42" borderId="10" xfId="0" applyNumberFormat="1" applyFont="1" applyFill="1" applyBorder="1" applyAlignment="1">
      <alignment/>
    </xf>
    <xf numFmtId="0" fontId="89" fillId="0" borderId="0" xfId="0" applyFont="1" applyBorder="1" applyAlignment="1">
      <alignment/>
    </xf>
    <xf numFmtId="0" fontId="44" fillId="40" borderId="10" xfId="0" applyFont="1" applyFill="1" applyBorder="1" applyAlignment="1">
      <alignment horizontal="left" vertical="center"/>
    </xf>
    <xf numFmtId="0" fontId="35" fillId="40" borderId="10" xfId="0" applyFont="1" applyFill="1" applyBorder="1" applyAlignment="1">
      <alignment horizontal="left" vertical="center" wrapText="1"/>
    </xf>
    <xf numFmtId="3" fontId="40" fillId="2" borderId="10" xfId="0" applyNumberFormat="1" applyFont="1" applyFill="1" applyBorder="1" applyAlignment="1">
      <alignment/>
    </xf>
    <xf numFmtId="0" fontId="89" fillId="0" borderId="0" xfId="0" applyFont="1" applyAlignment="1">
      <alignment/>
    </xf>
    <xf numFmtId="0" fontId="0" fillId="0" borderId="0" xfId="0" applyFont="1" applyAlignment="1">
      <alignment/>
    </xf>
    <xf numFmtId="0" fontId="40" fillId="0" borderId="0" xfId="0" applyFont="1" applyFill="1" applyBorder="1" applyAlignment="1">
      <alignment/>
    </xf>
    <xf numFmtId="0" fontId="89" fillId="0" borderId="10" xfId="0" applyFont="1" applyBorder="1" applyAlignment="1">
      <alignment/>
    </xf>
    <xf numFmtId="0" fontId="89" fillId="0" borderId="10" xfId="0" applyFont="1" applyBorder="1" applyAlignment="1">
      <alignment horizontal="center"/>
    </xf>
    <xf numFmtId="0" fontId="38" fillId="0" borderId="0" xfId="56" applyFont="1" applyFill="1" applyBorder="1" applyAlignment="1">
      <alignment/>
      <protection/>
    </xf>
    <xf numFmtId="0" fontId="39" fillId="0" borderId="10" xfId="58" applyFont="1" applyFill="1" applyBorder="1" applyAlignment="1">
      <alignment horizontal="center" vertical="center" wrapText="1"/>
      <protection/>
    </xf>
    <xf numFmtId="0" fontId="38" fillId="0" borderId="10" xfId="58" applyFont="1" applyFill="1" applyBorder="1" applyAlignment="1">
      <alignment horizontal="center" vertical="center" wrapText="1"/>
      <protection/>
    </xf>
    <xf numFmtId="0" fontId="89" fillId="0" borderId="0" xfId="0" applyFont="1" applyFill="1" applyBorder="1" applyAlignment="1">
      <alignment horizontal="center"/>
    </xf>
    <xf numFmtId="0" fontId="38" fillId="0" borderId="10" xfId="58" applyFont="1" applyFill="1" applyBorder="1" applyAlignment="1">
      <alignment horizontal="left" vertical="center" wrapText="1"/>
      <protection/>
    </xf>
    <xf numFmtId="0" fontId="38" fillId="0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wrapText="1"/>
    </xf>
    <xf numFmtId="3" fontId="89" fillId="0" borderId="0" xfId="0" applyNumberFormat="1" applyFont="1" applyFill="1" applyBorder="1" applyAlignment="1">
      <alignment/>
    </xf>
    <xf numFmtId="0" fontId="39" fillId="0" borderId="10" xfId="58" applyFont="1" applyFill="1" applyBorder="1" applyAlignment="1">
      <alignment horizontal="left" vertical="center" wrapText="1"/>
      <protection/>
    </xf>
    <xf numFmtId="3" fontId="9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0" fillId="0" borderId="10" xfId="0" applyFont="1" applyFill="1" applyBorder="1" applyAlignment="1">
      <alignment horizontal="center" vertical="center" wrapText="1"/>
    </xf>
    <xf numFmtId="0" fontId="89" fillId="43" borderId="10" xfId="0" applyFont="1" applyFill="1" applyBorder="1" applyAlignment="1">
      <alignment/>
    </xf>
    <xf numFmtId="0" fontId="38" fillId="43" borderId="10" xfId="0" applyFont="1" applyFill="1" applyBorder="1" applyAlignment="1">
      <alignment horizontal="left" vertical="center" wrapText="1"/>
    </xf>
    <xf numFmtId="0" fontId="38" fillId="43" borderId="10" xfId="0" applyFont="1" applyFill="1" applyBorder="1" applyAlignment="1">
      <alignment horizontal="center" vertical="center" wrapText="1"/>
    </xf>
    <xf numFmtId="3" fontId="89" fillId="43" borderId="10" xfId="0" applyNumberFormat="1" applyFont="1" applyFill="1" applyBorder="1" applyAlignment="1">
      <alignment/>
    </xf>
    <xf numFmtId="0" fontId="89" fillId="44" borderId="10" xfId="0" applyFont="1" applyFill="1" applyBorder="1" applyAlignment="1">
      <alignment/>
    </xf>
    <xf numFmtId="0" fontId="38" fillId="44" borderId="10" xfId="0" applyFont="1" applyFill="1" applyBorder="1" applyAlignment="1">
      <alignment horizontal="left" vertical="center" wrapText="1"/>
    </xf>
    <xf numFmtId="0" fontId="13" fillId="44" borderId="10" xfId="0" applyFont="1" applyFill="1" applyBorder="1" applyAlignment="1">
      <alignment horizontal="center" vertical="center"/>
    </xf>
    <xf numFmtId="3" fontId="89" fillId="44" borderId="10" xfId="0" applyNumberFormat="1" applyFont="1" applyFill="1" applyBorder="1" applyAlignment="1">
      <alignment/>
    </xf>
    <xf numFmtId="0" fontId="91" fillId="43" borderId="10" xfId="0" applyFont="1" applyFill="1" applyBorder="1" applyAlignment="1">
      <alignment/>
    </xf>
    <xf numFmtId="3" fontId="91" fillId="43" borderId="10" xfId="0" applyNumberFormat="1" applyFont="1" applyFill="1" applyBorder="1" applyAlignment="1">
      <alignment/>
    </xf>
    <xf numFmtId="0" fontId="40" fillId="0" borderId="10" xfId="0" applyFont="1" applyBorder="1" applyAlignment="1">
      <alignment horizontal="center" wrapText="1"/>
    </xf>
    <xf numFmtId="0" fontId="89" fillId="0" borderId="0" xfId="0" applyFont="1" applyAlignment="1">
      <alignment horizont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90" fillId="0" borderId="10" xfId="0" applyFont="1" applyFill="1" applyBorder="1" applyAlignment="1">
      <alignment/>
    </xf>
    <xf numFmtId="0" fontId="90" fillId="0" borderId="10" xfId="0" applyFont="1" applyBorder="1" applyAlignment="1">
      <alignment/>
    </xf>
    <xf numFmtId="0" fontId="93" fillId="42" borderId="10" xfId="0" applyFont="1" applyFill="1" applyBorder="1" applyAlignment="1">
      <alignment/>
    </xf>
    <xf numFmtId="0" fontId="91" fillId="42" borderId="10" xfId="0" applyFont="1" applyFill="1" applyBorder="1" applyAlignment="1">
      <alignment/>
    </xf>
    <xf numFmtId="3" fontId="91" fillId="42" borderId="10" xfId="0" applyNumberFormat="1" applyFont="1" applyFill="1" applyBorder="1" applyAlignment="1">
      <alignment/>
    </xf>
    <xf numFmtId="0" fontId="91" fillId="0" borderId="0" xfId="0" applyFont="1" applyAlignment="1">
      <alignment/>
    </xf>
    <xf numFmtId="0" fontId="91" fillId="41" borderId="10" xfId="57" applyFont="1" applyFill="1" applyBorder="1">
      <alignment/>
      <protection/>
    </xf>
    <xf numFmtId="0" fontId="93" fillId="41" borderId="10" xfId="0" applyFont="1" applyFill="1" applyBorder="1" applyAlignment="1">
      <alignment/>
    </xf>
    <xf numFmtId="0" fontId="91" fillId="41" borderId="10" xfId="0" applyFont="1" applyFill="1" applyBorder="1" applyAlignment="1">
      <alignment/>
    </xf>
    <xf numFmtId="3" fontId="91" fillId="41" borderId="10" xfId="0" applyNumberFormat="1" applyFont="1" applyFill="1" applyBorder="1" applyAlignment="1">
      <alignment/>
    </xf>
    <xf numFmtId="0" fontId="91" fillId="0" borderId="10" xfId="57" applyFont="1" applyFill="1" applyBorder="1">
      <alignment/>
      <protection/>
    </xf>
    <xf numFmtId="0" fontId="93" fillId="0" borderId="10" xfId="0" applyFont="1" applyBorder="1" applyAlignment="1">
      <alignment/>
    </xf>
    <xf numFmtId="0" fontId="91" fillId="0" borderId="10" xfId="0" applyFont="1" applyBorder="1" applyAlignment="1">
      <alignment/>
    </xf>
    <xf numFmtId="3" fontId="91" fillId="0" borderId="10" xfId="0" applyNumberFormat="1" applyFont="1" applyBorder="1" applyAlignment="1">
      <alignment/>
    </xf>
    <xf numFmtId="0" fontId="93" fillId="0" borderId="10" xfId="0" applyFont="1" applyFill="1" applyBorder="1" applyAlignment="1">
      <alignment/>
    </xf>
    <xf numFmtId="3" fontId="41" fillId="0" borderId="10" xfId="0" applyNumberFormat="1" applyFont="1" applyBorder="1" applyAlignment="1">
      <alignment/>
    </xf>
    <xf numFmtId="3" fontId="41" fillId="40" borderId="10" xfId="0" applyNumberFormat="1" applyFont="1" applyFill="1" applyBorder="1" applyAlignment="1">
      <alignment/>
    </xf>
    <xf numFmtId="0" fontId="23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51" xfId="0" applyFont="1" applyBorder="1" applyAlignment="1">
      <alignment horizontal="center" wrapText="1"/>
    </xf>
    <xf numFmtId="3" fontId="94" fillId="0" borderId="51" xfId="0" applyNumberFormat="1" applyFont="1" applyBorder="1" applyAlignment="1">
      <alignment horizontal="right"/>
    </xf>
    <xf numFmtId="0" fontId="42" fillId="0" borderId="0" xfId="56" applyFont="1" applyAlignment="1">
      <alignment horizontal="center"/>
      <protection/>
    </xf>
    <xf numFmtId="0" fontId="94" fillId="0" borderId="0" xfId="0" applyFont="1" applyBorder="1" applyAlignment="1">
      <alignment horizontal="right" wrapText="1"/>
    </xf>
    <xf numFmtId="0" fontId="45" fillId="0" borderId="40" xfId="56" applyFont="1" applyBorder="1" applyAlignment="1">
      <alignment horizontal="center" vertical="center" wrapText="1"/>
      <protection/>
    </xf>
    <xf numFmtId="0" fontId="45" fillId="0" borderId="24" xfId="56" applyFont="1" applyBorder="1" applyAlignment="1">
      <alignment horizontal="center" vertical="center" wrapText="1"/>
      <protection/>
    </xf>
    <xf numFmtId="0" fontId="45" fillId="0" borderId="0" xfId="56" applyFont="1" applyAlignment="1">
      <alignment horizontal="center"/>
      <protection/>
    </xf>
    <xf numFmtId="0" fontId="45" fillId="0" borderId="0" xfId="56" applyFont="1" applyBorder="1" applyAlignment="1">
      <alignment horizontal="right"/>
      <protection/>
    </xf>
    <xf numFmtId="0" fontId="45" fillId="0" borderId="58" xfId="56" applyFont="1" applyBorder="1" applyAlignment="1">
      <alignment horizontal="center"/>
      <protection/>
    </xf>
    <xf numFmtId="0" fontId="45" fillId="0" borderId="23" xfId="56" applyFont="1" applyBorder="1" applyAlignment="1">
      <alignment horizontal="center"/>
      <protection/>
    </xf>
    <xf numFmtId="0" fontId="45" fillId="0" borderId="59" xfId="56" applyFont="1" applyBorder="1" applyAlignment="1">
      <alignment horizontal="center"/>
      <protection/>
    </xf>
    <xf numFmtId="0" fontId="45" fillId="0" borderId="39" xfId="56" applyFont="1" applyBorder="1" applyAlignment="1">
      <alignment horizontal="center" vertical="center"/>
      <protection/>
    </xf>
    <xf numFmtId="0" fontId="45" fillId="0" borderId="46" xfId="56" applyFont="1" applyBorder="1" applyAlignment="1">
      <alignment horizontal="center" vertical="center"/>
      <protection/>
    </xf>
    <xf numFmtId="0" fontId="45" fillId="0" borderId="38" xfId="56" applyFont="1" applyBorder="1" applyAlignment="1">
      <alignment horizontal="center" vertical="center" wrapText="1"/>
      <protection/>
    </xf>
    <xf numFmtId="0" fontId="45" fillId="0" borderId="39" xfId="56" applyFont="1" applyBorder="1" applyAlignment="1">
      <alignment horizontal="center" vertical="center" wrapText="1"/>
      <protection/>
    </xf>
    <xf numFmtId="0" fontId="45" fillId="0" borderId="38" xfId="56" applyFont="1" applyBorder="1" applyAlignment="1">
      <alignment horizontal="center" vertical="center"/>
      <protection/>
    </xf>
    <xf numFmtId="0" fontId="45" fillId="0" borderId="57" xfId="56" applyFont="1" applyBorder="1" applyAlignment="1">
      <alignment horizontal="center" vertical="center"/>
      <protection/>
    </xf>
    <xf numFmtId="0" fontId="95" fillId="0" borderId="0" xfId="0" applyFont="1" applyAlignment="1">
      <alignment horizontal="center" wrapText="1"/>
    </xf>
    <xf numFmtId="0" fontId="95" fillId="0" borderId="0" xfId="0" applyFont="1" applyAlignment="1">
      <alignment wrapText="1"/>
    </xf>
    <xf numFmtId="0" fontId="35" fillId="0" borderId="0" xfId="0" applyFont="1" applyAlignment="1">
      <alignment horizontal="center" wrapText="1"/>
    </xf>
    <xf numFmtId="0" fontId="38" fillId="0" borderId="51" xfId="56" applyFont="1" applyBorder="1" applyAlignment="1">
      <alignment horizontal="right"/>
      <protection/>
    </xf>
    <xf numFmtId="0" fontId="38" fillId="0" borderId="51" xfId="56" applyFont="1" applyBorder="1" applyAlignment="1">
      <alignment horizontal="right"/>
      <protection/>
    </xf>
    <xf numFmtId="0" fontId="94" fillId="0" borderId="60" xfId="0" applyFont="1" applyBorder="1" applyAlignment="1">
      <alignment horizontal="right" wrapText="1"/>
    </xf>
    <xf numFmtId="0" fontId="38" fillId="0" borderId="38" xfId="56" applyFont="1" applyBorder="1" applyAlignment="1">
      <alignment horizontal="center" vertical="center" wrapText="1"/>
      <protection/>
    </xf>
    <xf numFmtId="0" fontId="38" fillId="0" borderId="39" xfId="56" applyFont="1" applyBorder="1" applyAlignment="1">
      <alignment horizontal="center" vertical="center"/>
      <protection/>
    </xf>
    <xf numFmtId="0" fontId="44" fillId="0" borderId="0" xfId="56" applyFont="1" applyAlignment="1">
      <alignment horizontal="center"/>
      <protection/>
    </xf>
    <xf numFmtId="0" fontId="38" fillId="0" borderId="0" xfId="56" applyFont="1" applyAlignment="1">
      <alignment horizontal="center"/>
      <protection/>
    </xf>
    <xf numFmtId="0" fontId="12" fillId="0" borderId="61" xfId="56" applyFont="1" applyBorder="1" applyAlignment="1">
      <alignment horizontal="center"/>
      <protection/>
    </xf>
    <xf numFmtId="0" fontId="12" fillId="0" borderId="62" xfId="56" applyFont="1" applyBorder="1" applyAlignment="1">
      <alignment horizontal="center"/>
      <protection/>
    </xf>
    <xf numFmtId="0" fontId="12" fillId="0" borderId="63" xfId="56" applyFont="1" applyBorder="1" applyAlignment="1">
      <alignment horizontal="center"/>
      <protection/>
    </xf>
    <xf numFmtId="0" fontId="38" fillId="0" borderId="26" xfId="56" applyFont="1" applyBorder="1" applyAlignment="1">
      <alignment horizontal="center" vertical="center"/>
      <protection/>
    </xf>
    <xf numFmtId="0" fontId="38" fillId="0" borderId="64" xfId="56" applyFont="1" applyBorder="1" applyAlignment="1">
      <alignment horizontal="center" vertical="center"/>
      <protection/>
    </xf>
    <xf numFmtId="0" fontId="38" fillId="0" borderId="40" xfId="56" applyFont="1" applyBorder="1" applyAlignment="1">
      <alignment horizontal="center" vertical="center" wrapText="1"/>
      <protection/>
    </xf>
    <xf numFmtId="0" fontId="38" fillId="0" borderId="24" xfId="56" applyFont="1" applyBorder="1" applyAlignment="1">
      <alignment horizontal="center" vertical="center"/>
      <protection/>
    </xf>
    <xf numFmtId="0" fontId="38" fillId="0" borderId="38" xfId="56" applyFont="1" applyBorder="1" applyAlignment="1">
      <alignment horizontal="center" vertical="center"/>
      <protection/>
    </xf>
    <xf numFmtId="0" fontId="38" fillId="0" borderId="57" xfId="56" applyFont="1" applyBorder="1" applyAlignment="1">
      <alignment horizontal="center" vertical="center"/>
      <protection/>
    </xf>
    <xf numFmtId="0" fontId="35" fillId="0" borderId="0" xfId="0" applyFont="1" applyBorder="1" applyAlignment="1">
      <alignment horizontal="center" wrapText="1"/>
    </xf>
    <xf numFmtId="0" fontId="13" fillId="0" borderId="51" xfId="0" applyFont="1" applyBorder="1" applyAlignment="1">
      <alignment horizontal="right" wrapText="1"/>
    </xf>
    <xf numFmtId="0" fontId="45" fillId="0" borderId="0" xfId="0" applyFont="1" applyFill="1" applyBorder="1" applyAlignment="1">
      <alignment horizontal="center" vertical="center" wrapText="1"/>
    </xf>
    <xf numFmtId="4" fontId="45" fillId="0" borderId="0" xfId="0" applyNumberFormat="1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96" fillId="0" borderId="0" xfId="0" applyFont="1" applyAlignment="1">
      <alignment horizontal="center" wrapText="1"/>
    </xf>
    <xf numFmtId="3" fontId="45" fillId="0" borderId="51" xfId="56" applyNumberFormat="1" applyFont="1" applyBorder="1" applyAlignment="1">
      <alignment horizontal="right"/>
      <protection/>
    </xf>
    <xf numFmtId="0" fontId="35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38" fillId="0" borderId="0" xfId="56" applyFont="1" applyFill="1">
      <alignment/>
      <protection/>
    </xf>
    <xf numFmtId="0" fontId="46" fillId="0" borderId="0" xfId="56" applyFont="1" applyFill="1">
      <alignment/>
      <protection/>
    </xf>
    <xf numFmtId="0" fontId="38" fillId="0" borderId="13" xfId="56" applyFont="1" applyFill="1" applyBorder="1" applyAlignment="1">
      <alignment horizontal="center"/>
      <protection/>
    </xf>
    <xf numFmtId="0" fontId="38" fillId="0" borderId="46" xfId="56" applyFont="1" applyFill="1" applyBorder="1" applyAlignment="1">
      <alignment horizontal="center" vertical="center" wrapText="1"/>
      <protection/>
    </xf>
    <xf numFmtId="0" fontId="12" fillId="0" borderId="0" xfId="56" applyFont="1" applyFill="1">
      <alignment/>
      <protection/>
    </xf>
    <xf numFmtId="0" fontId="38" fillId="0" borderId="12" xfId="56" applyFont="1" applyFill="1" applyBorder="1" applyAlignment="1">
      <alignment horizontal="center"/>
      <protection/>
    </xf>
    <xf numFmtId="0" fontId="38" fillId="0" borderId="17" xfId="56" applyFont="1" applyFill="1" applyBorder="1" applyAlignment="1">
      <alignment horizontal="center" vertical="center" wrapText="1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al_KTRSZJ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3\K&#246;lts&#233;gvet&#233;s%202013%20janu&#225;r%20v&#233;gi%20test&#252;letire\Kiszti\Kiszti%202013%20k&#246;lts&#233;gvet&#233;s%20%20janu&#225;r%20v&#233;gi%20test&#252;leti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&#233;nz&#252;gy\Desktop\erika\EL&#336;IR&#193;NYZAT%20m&#243;dos&#237;t&#225;sok\Kiszti%201.%20m&#243;dos&#237;t&#225;s%202014\2014%20KISZTI%20%20k&#246;lts&#233;gvet&#233;s_1.m&#243;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rika\GAZD&#193;LKOD&#193;S%20LIT&#201;R\2017.KTV\2017.%20K&#246;lts&#233;gvet&#233;s%20el&#337;terjeszt&#233;s\2017.%20KTV%20CSAK%20LIT&#201;R_hat_mel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Lit&#233;r%20II\2017.KTV.%20I.%20m&#243;dos&#237;t&#225;s\2017.%20I.m&#243;dos&#237;t&#225;s%20Csak%20Lit&#233;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érleg költségvetés"/>
      <sheetName val="Bevétel-kiadás +"/>
      <sheetName val="1,3 Bevétel kiadás jogcímenként"/>
      <sheetName val="2 Bevétel címenként"/>
      <sheetName val="4 Kiadás címenként"/>
      <sheetName val="5 Fejlesztések"/>
      <sheetName val="6 Tartalék"/>
      <sheetName val="7 Bevételek feladatonként 2013"/>
      <sheetName val="Kiadások feladatonként 2013"/>
      <sheetName val="8 Működési kiadás feladatonként"/>
      <sheetName val="9 Felhalmozási kiadások feladat"/>
      <sheetName val="10 Mérlegszerű bemutatás"/>
      <sheetName val="11 Gördülő"/>
      <sheetName val="12 EI felhasználási ütemterv"/>
      <sheetName val="13 Létszám"/>
    </sheetNames>
    <sheetDataSet>
      <sheetData sheetId="2">
        <row r="39">
          <cell r="G3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emelt ei"/>
      <sheetName val="bevételek működés felhalmozás"/>
      <sheetName val="2 Bevétel címenként"/>
      <sheetName val="kiadások működés felhalmozás"/>
      <sheetName val="4 Kiadás címenként"/>
      <sheetName val="beruházások felújítások"/>
      <sheetName val="bevételek funkciócsoportra"/>
      <sheetName val="kiadások funkciócsoportra"/>
      <sheetName val="MÉRLEG (2)"/>
      <sheetName val="12 EI felhasználási ütemterv"/>
      <sheetName val="stabilitási 1"/>
      <sheetName val="stabilitási 2"/>
      <sheetName val="EU projektek"/>
      <sheetName val="hitelek"/>
      <sheetName val="szociális kiadások"/>
      <sheetName val="átadott"/>
      <sheetName val="átvett"/>
      <sheetName val="helyi adók"/>
      <sheetName val="EI FELHASZN TERV"/>
      <sheetName val="TÖBB ÉVES"/>
      <sheetName val="KÖZVETETT"/>
      <sheetName val="GÖRDÜLŐ"/>
    </sheetNames>
    <sheetDataSet>
      <sheetData sheetId="6">
        <row r="49">
          <cell r="L49">
            <v>0</v>
          </cell>
        </row>
        <row r="50">
          <cell r="L50">
            <v>0</v>
          </cell>
        </row>
        <row r="61">
          <cell r="L61">
            <v>0</v>
          </cell>
        </row>
        <row r="72">
          <cell r="L7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emelt ei"/>
      <sheetName val="bevételek működés felhalmozás."/>
      <sheetName val="2. bevétel szervenként"/>
      <sheetName val="3. kiadások működés felhalmozás"/>
      <sheetName val="4. kiadás szervenként"/>
      <sheetName val="5.beruházások, felújítások"/>
      <sheetName val="6. tartalékok"/>
      <sheetName val="7a,7b Mérleg"/>
      <sheetName val="8. létszám"/>
      <sheetName val="stabilitási 1"/>
      <sheetName val="stabilitási 2"/>
      <sheetName val="EU projektek"/>
      <sheetName val="hitelek"/>
      <sheetName val="szociális kiadások"/>
      <sheetName val="átadott"/>
      <sheetName val="átvett"/>
      <sheetName val="helyi adók"/>
      <sheetName val="EI FELHASZN TERV"/>
      <sheetName val="TÖBB ÉVES"/>
      <sheetName val="KÖZVETETT"/>
      <sheetName val="GÖRDÜLŐ"/>
    </sheetNames>
    <sheetDataSet>
      <sheetData sheetId="1">
        <row r="11">
          <cell r="G11">
            <v>143887</v>
          </cell>
        </row>
        <row r="16">
          <cell r="G16">
            <v>24635</v>
          </cell>
        </row>
        <row r="23">
          <cell r="G23">
            <v>22139</v>
          </cell>
        </row>
        <row r="29">
          <cell r="G29">
            <v>51500</v>
          </cell>
        </row>
        <row r="30">
          <cell r="G30">
            <v>650</v>
          </cell>
        </row>
        <row r="33">
          <cell r="G33">
            <v>7632</v>
          </cell>
        </row>
        <row r="34">
          <cell r="G34">
            <v>680</v>
          </cell>
        </row>
        <row r="37">
          <cell r="G37">
            <v>1485</v>
          </cell>
        </row>
        <row r="39">
          <cell r="G39">
            <v>350</v>
          </cell>
        </row>
        <row r="41">
          <cell r="G41">
            <v>0</v>
          </cell>
        </row>
        <row r="64">
          <cell r="G64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iemelt ei"/>
      <sheetName val="bevételek működés felhalmozás."/>
      <sheetName val="2. bevétel szervenként"/>
      <sheetName val="3. kiadások működés felhalmozás"/>
      <sheetName val="4. kiadás szervenként"/>
      <sheetName val="5.beruházások, felújítások"/>
      <sheetName val="6. tartalékok"/>
      <sheetName val="7a,7b Mérleg"/>
      <sheetName val="8. létszám"/>
      <sheetName val="stabilitási 1"/>
      <sheetName val="stabilitási 2"/>
      <sheetName val="EU projektek"/>
      <sheetName val="hitelek"/>
      <sheetName val="szociális kiadások"/>
      <sheetName val="átadott"/>
      <sheetName val="átvett"/>
      <sheetName val="helyi adók"/>
      <sheetName val="EI FELHASZN TERV"/>
      <sheetName val="TÖBB ÉVES"/>
      <sheetName val="KÖZVETETT"/>
      <sheetName val="GÖRDÜLŐ"/>
    </sheetNames>
    <sheetDataSet>
      <sheetData sheetId="3">
        <row r="70">
          <cell r="M7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hyperlink" Target="http://njt.hu/cgi_bin/njt_doc.cgi?docid=142896.245143#foot4" TargetMode="External" /><Relationship Id="rId3" Type="http://schemas.openxmlformats.org/officeDocument/2006/relationships/hyperlink" Target="http://njt.hu/cgi_bin/njt_doc.cgi?docid=142896.245143#foot5" TargetMode="External" /><Relationship Id="rId4" Type="http://schemas.openxmlformats.org/officeDocument/2006/relationships/hyperlink" Target="http://njt.hu/cgi_bin/njt_doc.cgi?docid=139876.243471#foot53" TargetMode="External" /><Relationship Id="rId5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85.57421875" style="0" customWidth="1"/>
    <col min="2" max="2" width="16.7109375" style="0" customWidth="1"/>
  </cols>
  <sheetData>
    <row r="1" spans="1:2" ht="18">
      <c r="A1" s="460" t="s">
        <v>680</v>
      </c>
      <c r="B1" s="460"/>
    </row>
    <row r="2" ht="50.25" customHeight="1">
      <c r="A2" s="67" t="s">
        <v>505</v>
      </c>
    </row>
    <row r="4" spans="2:9" ht="15">
      <c r="B4" s="3"/>
      <c r="C4" s="3"/>
      <c r="D4" s="3"/>
      <c r="E4" s="3"/>
      <c r="F4" s="3"/>
      <c r="G4" s="3"/>
      <c r="H4" s="3"/>
      <c r="I4" s="3"/>
    </row>
    <row r="5" spans="1:9" ht="15">
      <c r="A5" s="40" t="s">
        <v>53</v>
      </c>
      <c r="B5" s="111" t="e">
        <f>#REF!</f>
        <v>#REF!</v>
      </c>
      <c r="C5" s="3"/>
      <c r="D5" s="3"/>
      <c r="E5" s="3"/>
      <c r="F5" s="3"/>
      <c r="G5" s="3"/>
      <c r="H5" s="3"/>
      <c r="I5" s="3"/>
    </row>
    <row r="6" spans="1:9" ht="15">
      <c r="A6" s="40" t="s">
        <v>54</v>
      </c>
      <c r="B6" s="111" t="e">
        <f>#REF!</f>
        <v>#REF!</v>
      </c>
      <c r="C6" s="3"/>
      <c r="D6" s="3"/>
      <c r="E6" s="3"/>
      <c r="F6" s="3"/>
      <c r="G6" s="3"/>
      <c r="H6" s="3"/>
      <c r="I6" s="3"/>
    </row>
    <row r="7" spans="1:9" ht="15">
      <c r="A7" s="40" t="s">
        <v>55</v>
      </c>
      <c r="B7" s="111" t="e">
        <f>#REF!</f>
        <v>#REF!</v>
      </c>
      <c r="C7" s="3"/>
      <c r="D7" s="3"/>
      <c r="E7" s="3"/>
      <c r="F7" s="3"/>
      <c r="G7" s="3"/>
      <c r="H7" s="3"/>
      <c r="I7" s="3"/>
    </row>
    <row r="8" spans="1:9" ht="15">
      <c r="A8" s="40" t="s">
        <v>56</v>
      </c>
      <c r="B8" s="111" t="e">
        <f>#REF!</f>
        <v>#REF!</v>
      </c>
      <c r="C8" s="3"/>
      <c r="D8" s="3"/>
      <c r="E8" s="3"/>
      <c r="F8" s="3"/>
      <c r="G8" s="3"/>
      <c r="H8" s="3"/>
      <c r="I8" s="3"/>
    </row>
    <row r="9" spans="1:9" ht="15">
      <c r="A9" s="40" t="s">
        <v>57</v>
      </c>
      <c r="B9" s="111" t="e">
        <f>#REF!</f>
        <v>#REF!</v>
      </c>
      <c r="C9" s="3"/>
      <c r="D9" s="3"/>
      <c r="E9" s="3"/>
      <c r="F9" s="3"/>
      <c r="G9" s="3"/>
      <c r="H9" s="3"/>
      <c r="I9" s="3"/>
    </row>
    <row r="10" spans="1:9" ht="15">
      <c r="A10" s="40" t="s">
        <v>58</v>
      </c>
      <c r="B10" s="111" t="e">
        <f>#REF!</f>
        <v>#REF!</v>
      </c>
      <c r="C10" s="3"/>
      <c r="D10" s="3"/>
      <c r="E10" s="3"/>
      <c r="F10" s="3"/>
      <c r="G10" s="3"/>
      <c r="H10" s="3"/>
      <c r="I10" s="3"/>
    </row>
    <row r="11" spans="1:9" ht="15">
      <c r="A11" s="40" t="s">
        <v>59</v>
      </c>
      <c r="B11" s="111" t="e">
        <f>#REF!</f>
        <v>#REF!</v>
      </c>
      <c r="C11" s="3"/>
      <c r="D11" s="3"/>
      <c r="E11" s="3"/>
      <c r="F11" s="3"/>
      <c r="G11" s="3"/>
      <c r="H11" s="3"/>
      <c r="I11" s="3"/>
    </row>
    <row r="12" spans="1:9" ht="15">
      <c r="A12" s="40" t="s">
        <v>60</v>
      </c>
      <c r="B12" s="111" t="e">
        <f>#REF!</f>
        <v>#REF!</v>
      </c>
      <c r="C12" s="3"/>
      <c r="D12" s="3"/>
      <c r="E12" s="3"/>
      <c r="F12" s="3"/>
      <c r="G12" s="3"/>
      <c r="H12" s="3"/>
      <c r="I12" s="3"/>
    </row>
    <row r="13" spans="1:9" ht="15">
      <c r="A13" s="41" t="s">
        <v>52</v>
      </c>
      <c r="B13" s="111" t="e">
        <f>#REF!</f>
        <v>#REF!</v>
      </c>
      <c r="C13" s="3"/>
      <c r="D13" s="3"/>
      <c r="E13" s="3"/>
      <c r="F13" s="3"/>
      <c r="G13" s="3"/>
      <c r="H13" s="3"/>
      <c r="I13" s="3"/>
    </row>
    <row r="14" spans="1:9" ht="15">
      <c r="A14" s="41" t="s">
        <v>61</v>
      </c>
      <c r="B14" s="111" t="e">
        <f>#REF!</f>
        <v>#REF!</v>
      </c>
      <c r="C14" s="3"/>
      <c r="D14" s="3"/>
      <c r="E14" s="3"/>
      <c r="F14" s="3"/>
      <c r="G14" s="3"/>
      <c r="H14" s="3"/>
      <c r="I14" s="3"/>
    </row>
    <row r="15" spans="1:9" ht="15">
      <c r="A15" s="70" t="s">
        <v>503</v>
      </c>
      <c r="B15" s="111" t="e">
        <f>#REF!</f>
        <v>#REF!</v>
      </c>
      <c r="C15" s="3"/>
      <c r="D15" s="3"/>
      <c r="E15" s="3"/>
      <c r="F15" s="3"/>
      <c r="G15" s="3"/>
      <c r="H15" s="3"/>
      <c r="I15" s="3"/>
    </row>
    <row r="16" spans="1:9" ht="15">
      <c r="A16" s="40" t="s">
        <v>63</v>
      </c>
      <c r="B16" s="40" t="e">
        <f>#REF!</f>
        <v>#REF!</v>
      </c>
      <c r="C16" s="3"/>
      <c r="D16" s="3"/>
      <c r="E16" s="3"/>
      <c r="F16" s="3"/>
      <c r="G16" s="3"/>
      <c r="H16" s="3"/>
      <c r="I16" s="3"/>
    </row>
    <row r="17" spans="1:9" ht="15">
      <c r="A17" s="40" t="s">
        <v>64</v>
      </c>
      <c r="B17" s="40" t="e">
        <f>#REF!</f>
        <v>#REF!</v>
      </c>
      <c r="C17" s="3"/>
      <c r="D17" s="3"/>
      <c r="E17" s="3"/>
      <c r="F17" s="3"/>
      <c r="G17" s="3"/>
      <c r="H17" s="3"/>
      <c r="I17" s="3"/>
    </row>
    <row r="18" spans="1:9" ht="15">
      <c r="A18" s="40" t="s">
        <v>65</v>
      </c>
      <c r="B18" s="40" t="e">
        <f>#REF!</f>
        <v>#REF!</v>
      </c>
      <c r="C18" s="3"/>
      <c r="D18" s="3"/>
      <c r="E18" s="3"/>
      <c r="F18" s="3"/>
      <c r="G18" s="3"/>
      <c r="H18" s="3"/>
      <c r="I18" s="3"/>
    </row>
    <row r="19" spans="1:9" ht="15">
      <c r="A19" s="40" t="s">
        <v>66</v>
      </c>
      <c r="B19" s="40" t="e">
        <f>#REF!</f>
        <v>#REF!</v>
      </c>
      <c r="C19" s="3"/>
      <c r="D19" s="3"/>
      <c r="E19" s="3"/>
      <c r="F19" s="3"/>
      <c r="G19" s="3"/>
      <c r="H19" s="3"/>
      <c r="I19" s="3"/>
    </row>
    <row r="20" spans="1:9" ht="15">
      <c r="A20" s="40" t="s">
        <v>67</v>
      </c>
      <c r="B20" s="40" t="e">
        <f>#REF!</f>
        <v>#REF!</v>
      </c>
      <c r="C20" s="3"/>
      <c r="D20" s="3"/>
      <c r="E20" s="3"/>
      <c r="F20" s="3"/>
      <c r="G20" s="3"/>
      <c r="H20" s="3"/>
      <c r="I20" s="3"/>
    </row>
    <row r="21" spans="1:9" ht="15">
      <c r="A21" s="40" t="s">
        <v>68</v>
      </c>
      <c r="B21" s="40" t="e">
        <f>#REF!</f>
        <v>#REF!</v>
      </c>
      <c r="C21" s="3"/>
      <c r="D21" s="3"/>
      <c r="E21" s="3"/>
      <c r="F21" s="3"/>
      <c r="G21" s="3"/>
      <c r="H21" s="3"/>
      <c r="I21" s="3"/>
    </row>
    <row r="22" spans="1:9" ht="15">
      <c r="A22" s="40" t="s">
        <v>69</v>
      </c>
      <c r="B22" s="40" t="e">
        <f>#REF!</f>
        <v>#REF!</v>
      </c>
      <c r="C22" s="3"/>
      <c r="D22" s="3"/>
      <c r="E22" s="3"/>
      <c r="F22" s="3"/>
      <c r="G22" s="3"/>
      <c r="H22" s="3"/>
      <c r="I22" s="3"/>
    </row>
    <row r="23" spans="1:9" ht="15">
      <c r="A23" s="41" t="s">
        <v>62</v>
      </c>
      <c r="B23" s="40" t="e">
        <f>#REF!</f>
        <v>#REF!</v>
      </c>
      <c r="C23" s="3"/>
      <c r="D23" s="3"/>
      <c r="E23" s="3"/>
      <c r="F23" s="3"/>
      <c r="G23" s="3"/>
      <c r="H23" s="3"/>
      <c r="I23" s="3"/>
    </row>
    <row r="24" spans="1:9" ht="15">
      <c r="A24" s="41" t="s">
        <v>70</v>
      </c>
      <c r="B24" s="40" t="e">
        <f>#REF!</f>
        <v>#REF!</v>
      </c>
      <c r="C24" s="3"/>
      <c r="D24" s="3"/>
      <c r="E24" s="3"/>
      <c r="F24" s="3"/>
      <c r="G24" s="3"/>
      <c r="H24" s="3"/>
      <c r="I24" s="3"/>
    </row>
    <row r="25" spans="1:9" ht="15">
      <c r="A25" s="70" t="s">
        <v>504</v>
      </c>
      <c r="B25" s="40" t="e">
        <f>#REF!</f>
        <v>#REF!</v>
      </c>
      <c r="C25" s="3"/>
      <c r="D25" s="3"/>
      <c r="E25" s="3"/>
      <c r="F25" s="3"/>
      <c r="G25" s="3"/>
      <c r="H25" s="3"/>
      <c r="I25" s="3"/>
    </row>
    <row r="26" spans="1:9" ht="15">
      <c r="A26" s="3"/>
      <c r="B26" s="3"/>
      <c r="C26" s="3"/>
      <c r="D26" s="3"/>
      <c r="E26" s="3"/>
      <c r="F26" s="3"/>
      <c r="G26" s="3"/>
      <c r="H26" s="3"/>
      <c r="I26" s="3"/>
    </row>
    <row r="27" spans="1:9" ht="15">
      <c r="A27" s="3"/>
      <c r="B27" s="3"/>
      <c r="C27" s="3"/>
      <c r="D27" s="3"/>
      <c r="E27" s="3"/>
      <c r="F27" s="3"/>
      <c r="G27" s="3"/>
      <c r="H27" s="3"/>
      <c r="I27" s="3"/>
    </row>
    <row r="28" spans="1:9" ht="15">
      <c r="A28" s="3"/>
      <c r="B28" s="3"/>
      <c r="C28" s="3"/>
      <c r="D28" s="3"/>
      <c r="E28" s="3"/>
      <c r="F28" s="3"/>
      <c r="G28" s="3"/>
      <c r="H28" s="3"/>
      <c r="I28" s="3"/>
    </row>
    <row r="29" spans="1:9" ht="15">
      <c r="A29" s="3"/>
      <c r="B29" s="3"/>
      <c r="C29" s="3"/>
      <c r="D29" s="3"/>
      <c r="E29" s="3"/>
      <c r="F29" s="3"/>
      <c r="G29" s="3"/>
      <c r="H29" s="3"/>
      <c r="I29" s="3"/>
    </row>
    <row r="30" spans="1:9" ht="15">
      <c r="A30" s="3"/>
      <c r="B30" s="3"/>
      <c r="C30" s="3"/>
      <c r="D30" s="3"/>
      <c r="E30" s="3"/>
      <c r="F30" s="3"/>
      <c r="G30" s="3"/>
      <c r="H30" s="3"/>
      <c r="I30" s="3"/>
    </row>
    <row r="31" spans="1:9" ht="15">
      <c r="A31" s="3"/>
      <c r="B31" s="3"/>
      <c r="C31" s="3"/>
      <c r="D31" s="3"/>
      <c r="E31" s="3"/>
      <c r="F31" s="3"/>
      <c r="G31" s="3"/>
      <c r="H31" s="3"/>
      <c r="I31" s="3"/>
    </row>
    <row r="32" spans="1:9" ht="15">
      <c r="A32" s="3"/>
      <c r="B32" s="3"/>
      <c r="C32" s="3"/>
      <c r="D32" s="3"/>
      <c r="E32" s="3"/>
      <c r="F32" s="3"/>
      <c r="G32" s="3"/>
      <c r="H32" s="3"/>
      <c r="I32" s="3"/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PageLayoutView="0" workbookViewId="0" topLeftCell="A1">
      <selection activeCell="I32" sqref="I32"/>
    </sheetView>
  </sheetViews>
  <sheetFormatPr defaultColWidth="9.140625" defaultRowHeight="15"/>
  <cols>
    <col min="1" max="1" width="59.28125" style="0" customWidth="1"/>
    <col min="2" max="2" width="8.421875" style="0" customWidth="1"/>
    <col min="3" max="3" width="15.421875" style="0" customWidth="1"/>
    <col min="4" max="4" width="14.28125" style="0" customWidth="1"/>
    <col min="5" max="5" width="13.57421875" style="0" customWidth="1"/>
    <col min="6" max="6" width="12.57421875" style="0" customWidth="1"/>
    <col min="7" max="7" width="13.57421875" style="0" customWidth="1"/>
    <col min="8" max="8" width="11.140625" style="0" customWidth="1"/>
    <col min="9" max="9" width="10.8515625" style="0" customWidth="1"/>
    <col min="10" max="10" width="11.421875" style="0" customWidth="1"/>
  </cols>
  <sheetData>
    <row r="1" spans="1:10" ht="30" customHeight="1">
      <c r="A1" s="511" t="s">
        <v>551</v>
      </c>
      <c r="B1" s="512"/>
      <c r="C1" s="512"/>
      <c r="D1" s="512"/>
      <c r="E1" s="512"/>
      <c r="F1" s="512"/>
      <c r="G1" s="512"/>
      <c r="H1" s="512"/>
      <c r="I1" s="512"/>
      <c r="J1" s="512"/>
    </row>
    <row r="2" spans="1:10" ht="46.5" customHeight="1">
      <c r="A2" s="509" t="s">
        <v>1</v>
      </c>
      <c r="B2" s="510"/>
      <c r="C2" s="510"/>
      <c r="D2" s="510"/>
      <c r="E2" s="510"/>
      <c r="F2" s="510"/>
      <c r="G2" s="510"/>
      <c r="H2" s="510"/>
      <c r="I2" s="510"/>
      <c r="J2" s="510"/>
    </row>
    <row r="3" spans="1:10" ht="16.5" customHeight="1">
      <c r="A3" s="67"/>
      <c r="B3" s="68"/>
      <c r="C3" s="68"/>
      <c r="D3" s="68"/>
      <c r="E3" s="68"/>
      <c r="F3" s="68"/>
      <c r="G3" s="68"/>
      <c r="H3" s="68"/>
      <c r="I3" s="68"/>
      <c r="J3" s="68"/>
    </row>
    <row r="4" ht="15">
      <c r="A4" s="3" t="s">
        <v>635</v>
      </c>
    </row>
    <row r="5" spans="1:10" ht="61.5" customHeight="1">
      <c r="A5" s="1" t="s">
        <v>71</v>
      </c>
      <c r="B5" s="2" t="s">
        <v>72</v>
      </c>
      <c r="C5" s="57" t="s">
        <v>607</v>
      </c>
      <c r="D5" s="57" t="s">
        <v>610</v>
      </c>
      <c r="E5" s="57" t="s">
        <v>611</v>
      </c>
      <c r="F5" s="57" t="s">
        <v>612</v>
      </c>
      <c r="G5" s="57" t="s">
        <v>620</v>
      </c>
      <c r="H5" s="57" t="s">
        <v>608</v>
      </c>
      <c r="I5" s="57" t="s">
        <v>609</v>
      </c>
      <c r="J5" s="57" t="s">
        <v>613</v>
      </c>
    </row>
    <row r="6" spans="1:10" ht="38.25">
      <c r="A6" s="40"/>
      <c r="B6" s="40"/>
      <c r="C6" s="40"/>
      <c r="D6" s="40"/>
      <c r="E6" s="40"/>
      <c r="F6" s="62" t="s">
        <v>621</v>
      </c>
      <c r="G6" s="61"/>
      <c r="H6" s="40"/>
      <c r="I6" s="40"/>
      <c r="J6" s="40"/>
    </row>
    <row r="7" spans="1:10" ht="15">
      <c r="A7" s="40"/>
      <c r="B7" s="40"/>
      <c r="C7" s="40"/>
      <c r="D7" s="40"/>
      <c r="E7" s="40"/>
      <c r="F7" s="40"/>
      <c r="G7" s="40"/>
      <c r="H7" s="40"/>
      <c r="I7" s="40"/>
      <c r="J7" s="40"/>
    </row>
    <row r="8" spans="1:10" ht="15">
      <c r="A8" s="40"/>
      <c r="B8" s="40"/>
      <c r="C8" s="40"/>
      <c r="D8" s="40"/>
      <c r="E8" s="40"/>
      <c r="F8" s="40"/>
      <c r="G8" s="40"/>
      <c r="H8" s="40"/>
      <c r="I8" s="40"/>
      <c r="J8" s="40"/>
    </row>
    <row r="9" spans="1:10" ht="15">
      <c r="A9" s="40"/>
      <c r="B9" s="40"/>
      <c r="C9" s="40"/>
      <c r="D9" s="40"/>
      <c r="E9" s="40"/>
      <c r="F9" s="40"/>
      <c r="G9" s="40"/>
      <c r="H9" s="40"/>
      <c r="I9" s="40"/>
      <c r="J9" s="40"/>
    </row>
    <row r="10" spans="1:10" ht="15">
      <c r="A10" s="12" t="s">
        <v>174</v>
      </c>
      <c r="B10" s="5" t="s">
        <v>175</v>
      </c>
      <c r="C10" s="40"/>
      <c r="D10" s="40"/>
      <c r="E10" s="40"/>
      <c r="F10" s="40"/>
      <c r="G10" s="40"/>
      <c r="H10" s="40"/>
      <c r="I10" s="40"/>
      <c r="J10" s="40"/>
    </row>
    <row r="11" spans="1:10" ht="15">
      <c r="A11" s="12"/>
      <c r="B11" s="5"/>
      <c r="C11" s="40"/>
      <c r="D11" s="40"/>
      <c r="E11" s="40"/>
      <c r="F11" s="40"/>
      <c r="G11" s="40"/>
      <c r="H11" s="40"/>
      <c r="I11" s="40"/>
      <c r="J11" s="40"/>
    </row>
    <row r="12" spans="1:10" ht="15">
      <c r="A12" s="12"/>
      <c r="B12" s="5"/>
      <c r="C12" s="40"/>
      <c r="D12" s="40"/>
      <c r="E12" s="40"/>
      <c r="F12" s="40"/>
      <c r="G12" s="40"/>
      <c r="H12" s="40"/>
      <c r="I12" s="40"/>
      <c r="J12" s="40"/>
    </row>
    <row r="13" spans="1:10" ht="15">
      <c r="A13" s="12"/>
      <c r="B13" s="5"/>
      <c r="C13" s="40"/>
      <c r="D13" s="40"/>
      <c r="E13" s="40"/>
      <c r="F13" s="40"/>
      <c r="G13" s="40"/>
      <c r="H13" s="40"/>
      <c r="I13" s="40"/>
      <c r="J13" s="40"/>
    </row>
    <row r="14" spans="1:10" ht="15">
      <c r="A14" s="12"/>
      <c r="B14" s="5"/>
      <c r="C14" s="40"/>
      <c r="D14" s="40"/>
      <c r="E14" s="40"/>
      <c r="F14" s="40"/>
      <c r="G14" s="40"/>
      <c r="H14" s="40"/>
      <c r="I14" s="40"/>
      <c r="J14" s="40"/>
    </row>
    <row r="15" spans="1:10" ht="15">
      <c r="A15" s="12" t="s">
        <v>414</v>
      </c>
      <c r="B15" s="5" t="s">
        <v>176</v>
      </c>
      <c r="C15" s="40"/>
      <c r="D15" s="40"/>
      <c r="E15" s="40"/>
      <c r="F15" s="40"/>
      <c r="G15" s="40"/>
      <c r="H15" s="40"/>
      <c r="I15" s="40"/>
      <c r="J15" s="40"/>
    </row>
    <row r="16" spans="1:10" ht="15">
      <c r="A16" s="12"/>
      <c r="B16" s="5"/>
      <c r="C16" s="40"/>
      <c r="D16" s="40"/>
      <c r="E16" s="40"/>
      <c r="F16" s="40"/>
      <c r="G16" s="40"/>
      <c r="H16" s="40"/>
      <c r="I16" s="40"/>
      <c r="J16" s="40"/>
    </row>
    <row r="17" spans="1:10" ht="15">
      <c r="A17" s="12"/>
      <c r="B17" s="5"/>
      <c r="C17" s="40"/>
      <c r="D17" s="40"/>
      <c r="E17" s="40"/>
      <c r="F17" s="40"/>
      <c r="G17" s="40"/>
      <c r="H17" s="40"/>
      <c r="I17" s="40"/>
      <c r="J17" s="40"/>
    </row>
    <row r="18" spans="1:10" ht="15">
      <c r="A18" s="12"/>
      <c r="B18" s="5"/>
      <c r="C18" s="40"/>
      <c r="D18" s="40"/>
      <c r="E18" s="40"/>
      <c r="F18" s="40"/>
      <c r="G18" s="40"/>
      <c r="H18" s="40"/>
      <c r="I18" s="40"/>
      <c r="J18" s="40"/>
    </row>
    <row r="19" spans="1:10" ht="15">
      <c r="A19" s="12"/>
      <c r="B19" s="5"/>
      <c r="C19" s="40"/>
      <c r="D19" s="40"/>
      <c r="E19" s="40"/>
      <c r="F19" s="40"/>
      <c r="G19" s="40"/>
      <c r="H19" s="40"/>
      <c r="I19" s="40"/>
      <c r="J19" s="40"/>
    </row>
    <row r="20" spans="1:10" ht="15">
      <c r="A20" s="4" t="s">
        <v>177</v>
      </c>
      <c r="B20" s="5" t="s">
        <v>178</v>
      </c>
      <c r="C20" s="40"/>
      <c r="D20" s="40"/>
      <c r="E20" s="40"/>
      <c r="F20" s="40"/>
      <c r="G20" s="40"/>
      <c r="H20" s="40"/>
      <c r="I20" s="40"/>
      <c r="J20" s="40"/>
    </row>
    <row r="21" spans="1:10" ht="15">
      <c r="A21" s="4"/>
      <c r="B21" s="5"/>
      <c r="C21" s="40"/>
      <c r="D21" s="40"/>
      <c r="E21" s="40"/>
      <c r="F21" s="40"/>
      <c r="G21" s="40"/>
      <c r="H21" s="40"/>
      <c r="I21" s="40"/>
      <c r="J21" s="40"/>
    </row>
    <row r="22" spans="1:10" ht="15">
      <c r="A22" s="4"/>
      <c r="B22" s="5"/>
      <c r="C22" s="40"/>
      <c r="D22" s="40"/>
      <c r="E22" s="40"/>
      <c r="F22" s="40"/>
      <c r="G22" s="40"/>
      <c r="H22" s="40"/>
      <c r="I22" s="40"/>
      <c r="J22" s="40"/>
    </row>
    <row r="23" spans="1:10" ht="15">
      <c r="A23" s="12" t="s">
        <v>179</v>
      </c>
      <c r="B23" s="5" t="s">
        <v>180</v>
      </c>
      <c r="C23" s="40"/>
      <c r="D23" s="40"/>
      <c r="E23" s="40"/>
      <c r="F23" s="40"/>
      <c r="G23" s="40"/>
      <c r="H23" s="40"/>
      <c r="I23" s="40"/>
      <c r="J23" s="40"/>
    </row>
    <row r="24" spans="1:10" ht="15">
      <c r="A24" s="12"/>
      <c r="B24" s="5"/>
      <c r="C24" s="40"/>
      <c r="D24" s="40"/>
      <c r="E24" s="40"/>
      <c r="F24" s="40"/>
      <c r="G24" s="40"/>
      <c r="H24" s="40"/>
      <c r="I24" s="40"/>
      <c r="J24" s="40"/>
    </row>
    <row r="25" spans="1:10" ht="15">
      <c r="A25" s="12"/>
      <c r="B25" s="5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12" t="s">
        <v>181</v>
      </c>
      <c r="B26" s="5" t="s">
        <v>182</v>
      </c>
      <c r="C26" s="40"/>
      <c r="D26" s="40"/>
      <c r="E26" s="40"/>
      <c r="F26" s="40"/>
      <c r="G26" s="40"/>
      <c r="H26" s="40"/>
      <c r="I26" s="40"/>
      <c r="J26" s="40"/>
    </row>
    <row r="27" spans="1:10" ht="15">
      <c r="A27" s="12"/>
      <c r="B27" s="5"/>
      <c r="C27" s="40"/>
      <c r="D27" s="40"/>
      <c r="E27" s="40"/>
      <c r="F27" s="40"/>
      <c r="G27" s="40"/>
      <c r="H27" s="40"/>
      <c r="I27" s="40"/>
      <c r="J27" s="40"/>
    </row>
    <row r="28" spans="1:10" ht="15">
      <c r="A28" s="12"/>
      <c r="B28" s="5"/>
      <c r="C28" s="40"/>
      <c r="D28" s="40"/>
      <c r="E28" s="40"/>
      <c r="F28" s="40"/>
      <c r="G28" s="40"/>
      <c r="H28" s="40"/>
      <c r="I28" s="40"/>
      <c r="J28" s="40"/>
    </row>
    <row r="29" spans="1:10" ht="15">
      <c r="A29" s="4" t="s">
        <v>183</v>
      </c>
      <c r="B29" s="5" t="s">
        <v>184</v>
      </c>
      <c r="C29" s="40"/>
      <c r="D29" s="40"/>
      <c r="E29" s="40"/>
      <c r="F29" s="40"/>
      <c r="G29" s="40"/>
      <c r="H29" s="40"/>
      <c r="I29" s="40"/>
      <c r="J29" s="40"/>
    </row>
    <row r="30" spans="1:10" ht="30">
      <c r="A30" s="4" t="s">
        <v>185</v>
      </c>
      <c r="B30" s="5" t="s">
        <v>186</v>
      </c>
      <c r="C30" s="40"/>
      <c r="D30" s="40"/>
      <c r="E30" s="40"/>
      <c r="F30" s="40"/>
      <c r="G30" s="40"/>
      <c r="H30" s="40"/>
      <c r="I30" s="40"/>
      <c r="J30" s="40"/>
    </row>
    <row r="31" spans="1:10" ht="15.75">
      <c r="A31" s="19" t="s">
        <v>415</v>
      </c>
      <c r="B31" s="8" t="s">
        <v>187</v>
      </c>
      <c r="C31" s="40"/>
      <c r="D31" s="40"/>
      <c r="E31" s="40"/>
      <c r="F31" s="40"/>
      <c r="G31" s="40"/>
      <c r="H31" s="40"/>
      <c r="I31" s="40"/>
      <c r="J31" s="40"/>
    </row>
    <row r="32" spans="1:10" ht="15.75">
      <c r="A32" s="23"/>
      <c r="B32" s="7"/>
      <c r="C32" s="40"/>
      <c r="D32" s="40"/>
      <c r="E32" s="40"/>
      <c r="F32" s="40"/>
      <c r="G32" s="40"/>
      <c r="H32" s="40"/>
      <c r="I32" s="40"/>
      <c r="J32" s="40"/>
    </row>
    <row r="33" spans="1:10" ht="15.75">
      <c r="A33" s="23"/>
      <c r="B33" s="7"/>
      <c r="C33" s="40"/>
      <c r="D33" s="40"/>
      <c r="E33" s="40"/>
      <c r="F33" s="40"/>
      <c r="G33" s="40"/>
      <c r="H33" s="40"/>
      <c r="I33" s="40"/>
      <c r="J33" s="40"/>
    </row>
    <row r="34" spans="1:10" ht="15.75">
      <c r="A34" s="23"/>
      <c r="B34" s="7"/>
      <c r="C34" s="40"/>
      <c r="D34" s="40"/>
      <c r="E34" s="40"/>
      <c r="F34" s="40"/>
      <c r="G34" s="40"/>
      <c r="H34" s="40"/>
      <c r="I34" s="40"/>
      <c r="J34" s="40"/>
    </row>
    <row r="35" spans="1:10" ht="15.75">
      <c r="A35" s="23"/>
      <c r="B35" s="7"/>
      <c r="C35" s="40"/>
      <c r="D35" s="40"/>
      <c r="E35" s="40"/>
      <c r="F35" s="40"/>
      <c r="G35" s="40"/>
      <c r="H35" s="40"/>
      <c r="I35" s="40"/>
      <c r="J35" s="40"/>
    </row>
    <row r="36" spans="1:10" ht="15">
      <c r="A36" s="12" t="s">
        <v>188</v>
      </c>
      <c r="B36" s="5" t="s">
        <v>189</v>
      </c>
      <c r="C36" s="40"/>
      <c r="D36" s="40"/>
      <c r="E36" s="40"/>
      <c r="F36" s="40"/>
      <c r="G36" s="40"/>
      <c r="H36" s="40"/>
      <c r="I36" s="40"/>
      <c r="J36" s="40"/>
    </row>
    <row r="37" spans="1:10" ht="15">
      <c r="A37" s="12"/>
      <c r="B37" s="5"/>
      <c r="C37" s="40"/>
      <c r="D37" s="40"/>
      <c r="E37" s="40"/>
      <c r="F37" s="40"/>
      <c r="G37" s="40"/>
      <c r="H37" s="40"/>
      <c r="I37" s="40"/>
      <c r="J37" s="40"/>
    </row>
    <row r="38" spans="1:10" ht="15">
      <c r="A38" s="12"/>
      <c r="B38" s="5"/>
      <c r="C38" s="40"/>
      <c r="D38" s="40"/>
      <c r="E38" s="40"/>
      <c r="F38" s="40"/>
      <c r="G38" s="40"/>
      <c r="H38" s="40"/>
      <c r="I38" s="40"/>
      <c r="J38" s="40"/>
    </row>
    <row r="39" spans="1:10" ht="15">
      <c r="A39" s="12"/>
      <c r="B39" s="5"/>
      <c r="C39" s="40"/>
      <c r="D39" s="40"/>
      <c r="E39" s="40"/>
      <c r="F39" s="40"/>
      <c r="G39" s="40"/>
      <c r="H39" s="40"/>
      <c r="I39" s="40"/>
      <c r="J39" s="40"/>
    </row>
    <row r="40" spans="1:10" ht="15">
      <c r="A40" s="12"/>
      <c r="B40" s="5"/>
      <c r="C40" s="40"/>
      <c r="D40" s="40"/>
      <c r="E40" s="40"/>
      <c r="F40" s="40"/>
      <c r="G40" s="40"/>
      <c r="H40" s="40"/>
      <c r="I40" s="40"/>
      <c r="J40" s="40"/>
    </row>
    <row r="41" spans="1:10" ht="15">
      <c r="A41" s="12" t="s">
        <v>190</v>
      </c>
      <c r="B41" s="5" t="s">
        <v>191</v>
      </c>
      <c r="C41" s="40"/>
      <c r="D41" s="40"/>
      <c r="E41" s="40"/>
      <c r="F41" s="40"/>
      <c r="G41" s="40"/>
      <c r="H41" s="40"/>
      <c r="I41" s="40"/>
      <c r="J41" s="40"/>
    </row>
    <row r="42" spans="1:10" ht="15">
      <c r="A42" s="12"/>
      <c r="B42" s="5"/>
      <c r="C42" s="40"/>
      <c r="D42" s="40"/>
      <c r="E42" s="40"/>
      <c r="F42" s="40"/>
      <c r="G42" s="40"/>
      <c r="H42" s="40"/>
      <c r="I42" s="40"/>
      <c r="J42" s="40"/>
    </row>
    <row r="43" spans="1:10" ht="15">
      <c r="A43" s="12"/>
      <c r="B43" s="5"/>
      <c r="C43" s="40"/>
      <c r="D43" s="40"/>
      <c r="E43" s="40"/>
      <c r="F43" s="40"/>
      <c r="G43" s="40"/>
      <c r="H43" s="40"/>
      <c r="I43" s="40"/>
      <c r="J43" s="40"/>
    </row>
    <row r="44" spans="1:10" ht="15">
      <c r="A44" s="12"/>
      <c r="B44" s="5"/>
      <c r="C44" s="40"/>
      <c r="D44" s="40"/>
      <c r="E44" s="40"/>
      <c r="F44" s="40"/>
      <c r="G44" s="40"/>
      <c r="H44" s="40"/>
      <c r="I44" s="40"/>
      <c r="J44" s="40"/>
    </row>
    <row r="45" spans="1:10" ht="15">
      <c r="A45" s="12"/>
      <c r="B45" s="5"/>
      <c r="C45" s="40"/>
      <c r="D45" s="40"/>
      <c r="E45" s="40"/>
      <c r="F45" s="40"/>
      <c r="G45" s="40"/>
      <c r="H45" s="40"/>
      <c r="I45" s="40"/>
      <c r="J45" s="40"/>
    </row>
    <row r="46" spans="1:10" ht="15">
      <c r="A46" s="12" t="s">
        <v>192</v>
      </c>
      <c r="B46" s="5" t="s">
        <v>193</v>
      </c>
      <c r="C46" s="40"/>
      <c r="D46" s="40"/>
      <c r="E46" s="40"/>
      <c r="F46" s="40"/>
      <c r="G46" s="40"/>
      <c r="H46" s="40"/>
      <c r="I46" s="40"/>
      <c r="J46" s="40"/>
    </row>
    <row r="47" spans="1:10" ht="30">
      <c r="A47" s="12" t="s">
        <v>194</v>
      </c>
      <c r="B47" s="5" t="s">
        <v>195</v>
      </c>
      <c r="C47" s="40"/>
      <c r="D47" s="40"/>
      <c r="E47" s="40"/>
      <c r="F47" s="40"/>
      <c r="G47" s="40"/>
      <c r="H47" s="40"/>
      <c r="I47" s="40"/>
      <c r="J47" s="40"/>
    </row>
    <row r="48" spans="1:10" ht="15.75">
      <c r="A48" s="19" t="s">
        <v>416</v>
      </c>
      <c r="B48" s="8" t="s">
        <v>196</v>
      </c>
      <c r="C48" s="40"/>
      <c r="D48" s="40"/>
      <c r="E48" s="40"/>
      <c r="F48" s="40"/>
      <c r="G48" s="40"/>
      <c r="H48" s="40"/>
      <c r="I48" s="40"/>
      <c r="J48" s="40"/>
    </row>
  </sheetData>
  <sheetProtection/>
  <mergeCells count="2"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64.140625" style="0" customWidth="1"/>
    <col min="2" max="2" width="8.57421875" style="0" customWidth="1"/>
    <col min="3" max="3" width="12.421875" style="0" customWidth="1"/>
    <col min="4" max="4" width="13.28125" style="0" customWidth="1"/>
    <col min="5" max="5" width="20.28125" style="0" customWidth="1"/>
    <col min="6" max="6" width="8.57421875" style="0" customWidth="1"/>
    <col min="7" max="7" width="12.00390625" style="0" customWidth="1"/>
    <col min="8" max="8" width="11.57421875" style="0" customWidth="1"/>
    <col min="9" max="9" width="12.57421875" style="0" customWidth="1"/>
  </cols>
  <sheetData>
    <row r="1" spans="1:8" ht="25.5" customHeight="1">
      <c r="A1" s="511" t="s">
        <v>551</v>
      </c>
      <c r="B1" s="512"/>
      <c r="C1" s="512"/>
      <c r="D1" s="512"/>
      <c r="E1" s="512"/>
      <c r="F1" s="512"/>
      <c r="G1" s="512"/>
      <c r="H1" s="512"/>
    </row>
    <row r="2" spans="1:8" ht="82.5" customHeight="1">
      <c r="A2" s="509" t="s">
        <v>17</v>
      </c>
      <c r="B2" s="509"/>
      <c r="C2" s="509"/>
      <c r="D2" s="509"/>
      <c r="E2" s="509"/>
      <c r="F2" s="509"/>
      <c r="G2" s="509"/>
      <c r="H2" s="509"/>
    </row>
    <row r="3" spans="1:8" ht="20.25" customHeight="1">
      <c r="A3" s="65"/>
      <c r="B3" s="66"/>
      <c r="C3" s="66"/>
      <c r="D3" s="66"/>
      <c r="E3" s="66"/>
      <c r="F3" s="66"/>
      <c r="G3" s="66"/>
      <c r="H3" s="66"/>
    </row>
    <row r="4" ht="15">
      <c r="A4" s="3" t="s">
        <v>635</v>
      </c>
    </row>
    <row r="5" spans="1:9" ht="86.25" customHeight="1">
      <c r="A5" s="1" t="s">
        <v>71</v>
      </c>
      <c r="B5" s="2" t="s">
        <v>72</v>
      </c>
      <c r="C5" s="57" t="s">
        <v>608</v>
      </c>
      <c r="D5" s="57" t="s">
        <v>609</v>
      </c>
      <c r="E5" s="57" t="s">
        <v>614</v>
      </c>
      <c r="F5" s="57" t="s">
        <v>615</v>
      </c>
      <c r="G5" s="57" t="s">
        <v>616</v>
      </c>
      <c r="H5" s="57" t="s">
        <v>617</v>
      </c>
      <c r="I5" s="57" t="s">
        <v>51</v>
      </c>
    </row>
    <row r="6" spans="1:9" ht="15">
      <c r="A6" s="20" t="s">
        <v>497</v>
      </c>
      <c r="B6" s="4" t="s">
        <v>337</v>
      </c>
      <c r="C6" s="40"/>
      <c r="D6" s="40"/>
      <c r="E6" s="61"/>
      <c r="F6" s="40"/>
      <c r="G6" s="40"/>
      <c r="H6" s="40"/>
      <c r="I6" s="40"/>
    </row>
    <row r="7" spans="1:9" ht="15">
      <c r="A7" s="52" t="s">
        <v>210</v>
      </c>
      <c r="B7" s="52" t="s">
        <v>337</v>
      </c>
      <c r="C7" s="40"/>
      <c r="D7" s="40"/>
      <c r="E7" s="40"/>
      <c r="F7" s="40"/>
      <c r="G7" s="40"/>
      <c r="H7" s="40"/>
      <c r="I7" s="40"/>
    </row>
    <row r="8" spans="1:9" ht="30">
      <c r="A8" s="11" t="s">
        <v>338</v>
      </c>
      <c r="B8" s="4" t="s">
        <v>339</v>
      </c>
      <c r="C8" s="40"/>
      <c r="D8" s="40"/>
      <c r="E8" s="40"/>
      <c r="F8" s="40"/>
      <c r="G8" s="40"/>
      <c r="H8" s="40"/>
      <c r="I8" s="40"/>
    </row>
    <row r="9" spans="1:9" ht="15">
      <c r="A9" s="20" t="s">
        <v>547</v>
      </c>
      <c r="B9" s="4" t="s">
        <v>340</v>
      </c>
      <c r="C9" s="40"/>
      <c r="D9" s="40"/>
      <c r="E9" s="40"/>
      <c r="F9" s="40"/>
      <c r="G9" s="40"/>
      <c r="H9" s="40"/>
      <c r="I9" s="40"/>
    </row>
    <row r="10" spans="1:9" ht="15">
      <c r="A10" s="52" t="s">
        <v>210</v>
      </c>
      <c r="B10" s="52" t="s">
        <v>340</v>
      </c>
      <c r="C10" s="40"/>
      <c r="D10" s="40"/>
      <c r="E10" s="40"/>
      <c r="F10" s="40"/>
      <c r="G10" s="40"/>
      <c r="H10" s="40"/>
      <c r="I10" s="40"/>
    </row>
    <row r="11" spans="1:9" ht="15">
      <c r="A11" s="10" t="s">
        <v>517</v>
      </c>
      <c r="B11" s="6" t="s">
        <v>341</v>
      </c>
      <c r="C11" s="40"/>
      <c r="D11" s="40"/>
      <c r="E11" s="40"/>
      <c r="F11" s="40"/>
      <c r="G11" s="40"/>
      <c r="H11" s="40"/>
      <c r="I11" s="40"/>
    </row>
    <row r="12" spans="1:9" ht="15">
      <c r="A12" s="11" t="s">
        <v>548</v>
      </c>
      <c r="B12" s="4" t="s">
        <v>342</v>
      </c>
      <c r="C12" s="40"/>
      <c r="D12" s="40"/>
      <c r="E12" s="40"/>
      <c r="F12" s="40"/>
      <c r="G12" s="40"/>
      <c r="H12" s="40"/>
      <c r="I12" s="40"/>
    </row>
    <row r="13" spans="1:9" ht="15">
      <c r="A13" s="52" t="s">
        <v>218</v>
      </c>
      <c r="B13" s="52" t="s">
        <v>342</v>
      </c>
      <c r="C13" s="40"/>
      <c r="D13" s="40"/>
      <c r="E13" s="40"/>
      <c r="F13" s="40"/>
      <c r="G13" s="40"/>
      <c r="H13" s="40"/>
      <c r="I13" s="40"/>
    </row>
    <row r="14" spans="1:9" ht="15">
      <c r="A14" s="20" t="s">
        <v>343</v>
      </c>
      <c r="B14" s="4" t="s">
        <v>344</v>
      </c>
      <c r="C14" s="40"/>
      <c r="D14" s="40"/>
      <c r="E14" s="40"/>
      <c r="F14" s="40"/>
      <c r="G14" s="40"/>
      <c r="H14" s="40"/>
      <c r="I14" s="40"/>
    </row>
    <row r="15" spans="1:9" ht="15">
      <c r="A15" s="12" t="s">
        <v>549</v>
      </c>
      <c r="B15" s="4" t="s">
        <v>345</v>
      </c>
      <c r="C15" s="25"/>
      <c r="D15" s="25"/>
      <c r="E15" s="25"/>
      <c r="F15" s="25"/>
      <c r="G15" s="25"/>
      <c r="H15" s="25"/>
      <c r="I15" s="25"/>
    </row>
    <row r="16" spans="1:9" ht="15">
      <c r="A16" s="52" t="s">
        <v>219</v>
      </c>
      <c r="B16" s="52" t="s">
        <v>345</v>
      </c>
      <c r="C16" s="25"/>
      <c r="D16" s="25"/>
      <c r="E16" s="25"/>
      <c r="F16" s="25"/>
      <c r="G16" s="25"/>
      <c r="H16" s="25"/>
      <c r="I16" s="25"/>
    </row>
    <row r="17" spans="1:9" ht="15">
      <c r="A17" s="20" t="s">
        <v>346</v>
      </c>
      <c r="B17" s="4" t="s">
        <v>347</v>
      </c>
      <c r="C17" s="25"/>
      <c r="D17" s="25"/>
      <c r="E17" s="25"/>
      <c r="F17" s="25"/>
      <c r="G17" s="25"/>
      <c r="H17" s="25"/>
      <c r="I17" s="25"/>
    </row>
    <row r="18" spans="1:9" ht="15">
      <c r="A18" s="21" t="s">
        <v>518</v>
      </c>
      <c r="B18" s="6" t="s">
        <v>348</v>
      </c>
      <c r="C18" s="25"/>
      <c r="D18" s="25"/>
      <c r="E18" s="25"/>
      <c r="F18" s="25"/>
      <c r="G18" s="25"/>
      <c r="H18" s="25"/>
      <c r="I18" s="25"/>
    </row>
    <row r="19" spans="1:9" ht="15">
      <c r="A19" s="11" t="s">
        <v>363</v>
      </c>
      <c r="B19" s="4" t="s">
        <v>364</v>
      </c>
      <c r="C19" s="25"/>
      <c r="D19" s="25"/>
      <c r="E19" s="25"/>
      <c r="F19" s="25"/>
      <c r="G19" s="25"/>
      <c r="H19" s="25"/>
      <c r="I19" s="25"/>
    </row>
    <row r="20" spans="1:9" ht="15">
      <c r="A20" s="12" t="s">
        <v>365</v>
      </c>
      <c r="B20" s="4" t="s">
        <v>366</v>
      </c>
      <c r="C20" s="25"/>
      <c r="D20" s="25"/>
      <c r="E20" s="25"/>
      <c r="F20" s="25"/>
      <c r="G20" s="25"/>
      <c r="H20" s="25"/>
      <c r="I20" s="25"/>
    </row>
    <row r="21" spans="1:9" ht="15">
      <c r="A21" s="20" t="s">
        <v>367</v>
      </c>
      <c r="B21" s="4" t="s">
        <v>368</v>
      </c>
      <c r="C21" s="25"/>
      <c r="D21" s="25"/>
      <c r="E21" s="25"/>
      <c r="F21" s="25"/>
      <c r="G21" s="25"/>
      <c r="H21" s="25"/>
      <c r="I21" s="25"/>
    </row>
    <row r="22" spans="1:9" ht="15">
      <c r="A22" s="20" t="s">
        <v>502</v>
      </c>
      <c r="B22" s="4" t="s">
        <v>369</v>
      </c>
      <c r="C22" s="25"/>
      <c r="D22" s="25"/>
      <c r="E22" s="25"/>
      <c r="F22" s="25"/>
      <c r="G22" s="25"/>
      <c r="H22" s="25"/>
      <c r="I22" s="25"/>
    </row>
    <row r="23" spans="1:9" ht="15">
      <c r="A23" s="52" t="s">
        <v>244</v>
      </c>
      <c r="B23" s="52" t="s">
        <v>369</v>
      </c>
      <c r="C23" s="25"/>
      <c r="D23" s="25"/>
      <c r="E23" s="25"/>
      <c r="F23" s="25"/>
      <c r="G23" s="25"/>
      <c r="H23" s="25"/>
      <c r="I23" s="25"/>
    </row>
    <row r="24" spans="1:9" ht="15">
      <c r="A24" s="52" t="s">
        <v>245</v>
      </c>
      <c r="B24" s="52" t="s">
        <v>369</v>
      </c>
      <c r="C24" s="25"/>
      <c r="D24" s="25"/>
      <c r="E24" s="25"/>
      <c r="F24" s="25"/>
      <c r="G24" s="25"/>
      <c r="H24" s="25"/>
      <c r="I24" s="25"/>
    </row>
    <row r="25" spans="1:9" ht="15">
      <c r="A25" s="53" t="s">
        <v>246</v>
      </c>
      <c r="B25" s="53" t="s">
        <v>369</v>
      </c>
      <c r="C25" s="25"/>
      <c r="D25" s="25"/>
      <c r="E25" s="25"/>
      <c r="F25" s="25"/>
      <c r="G25" s="25"/>
      <c r="H25" s="25"/>
      <c r="I25" s="25"/>
    </row>
    <row r="26" spans="1:9" ht="15">
      <c r="A26" s="54" t="s">
        <v>521</v>
      </c>
      <c r="B26" s="37" t="s">
        <v>370</v>
      </c>
      <c r="C26" s="25"/>
      <c r="D26" s="25"/>
      <c r="E26" s="25"/>
      <c r="F26" s="25"/>
      <c r="G26" s="25"/>
      <c r="H26" s="25"/>
      <c r="I26" s="25"/>
    </row>
    <row r="27" spans="1:2" ht="15">
      <c r="A27" s="106"/>
      <c r="B27" s="107"/>
    </row>
    <row r="28" spans="1:5" ht="24.75" customHeight="1">
      <c r="A28" s="1" t="s">
        <v>71</v>
      </c>
      <c r="B28" s="2" t="s">
        <v>72</v>
      </c>
      <c r="C28" s="25"/>
      <c r="D28" s="25"/>
      <c r="E28" s="25"/>
    </row>
    <row r="29" spans="1:5" ht="26.25">
      <c r="A29" s="110" t="s">
        <v>45</v>
      </c>
      <c r="B29" s="37"/>
      <c r="C29" s="25"/>
      <c r="D29" s="25"/>
      <c r="E29" s="25"/>
    </row>
    <row r="30" spans="1:5" ht="15.75">
      <c r="A30" s="109" t="s">
        <v>39</v>
      </c>
      <c r="B30" s="37"/>
      <c r="C30" s="25"/>
      <c r="D30" s="25"/>
      <c r="E30" s="25"/>
    </row>
    <row r="31" spans="1:5" ht="31.5">
      <c r="A31" s="109" t="s">
        <v>40</v>
      </c>
      <c r="B31" s="37"/>
      <c r="C31" s="25"/>
      <c r="D31" s="25"/>
      <c r="E31" s="25"/>
    </row>
    <row r="32" spans="1:5" ht="15.75">
      <c r="A32" s="109" t="s">
        <v>41</v>
      </c>
      <c r="B32" s="37"/>
      <c r="C32" s="25"/>
      <c r="D32" s="25"/>
      <c r="E32" s="25"/>
    </row>
    <row r="33" spans="1:5" ht="31.5">
      <c r="A33" s="109" t="s">
        <v>42</v>
      </c>
      <c r="B33" s="37"/>
      <c r="C33" s="25"/>
      <c r="D33" s="25"/>
      <c r="E33" s="25"/>
    </row>
    <row r="34" spans="1:5" ht="15.75">
      <c r="A34" s="109" t="s">
        <v>43</v>
      </c>
      <c r="B34" s="37"/>
      <c r="C34" s="25"/>
      <c r="D34" s="25"/>
      <c r="E34" s="25"/>
    </row>
    <row r="35" spans="1:5" ht="15.75">
      <c r="A35" s="109" t="s">
        <v>44</v>
      </c>
      <c r="B35" s="37"/>
      <c r="C35" s="25"/>
      <c r="D35" s="25"/>
      <c r="E35" s="25"/>
    </row>
    <row r="36" spans="1:5" ht="15">
      <c r="A36" s="54" t="s">
        <v>6</v>
      </c>
      <c r="B36" s="37"/>
      <c r="C36" s="25"/>
      <c r="D36" s="25"/>
      <c r="E36" s="25"/>
    </row>
    <row r="37" spans="1:2" ht="15">
      <c r="A37" s="106"/>
      <c r="B37" s="107"/>
    </row>
    <row r="38" spans="1:2" ht="15">
      <c r="A38" s="106"/>
      <c r="B38" s="107"/>
    </row>
    <row r="39" spans="1:2" ht="15">
      <c r="A39" s="106"/>
      <c r="B39" s="107"/>
    </row>
    <row r="40" spans="1:2" ht="15">
      <c r="A40" s="106"/>
      <c r="B40" s="107"/>
    </row>
    <row r="41" spans="1:2" ht="15">
      <c r="A41" s="106"/>
      <c r="B41" s="107"/>
    </row>
    <row r="42" spans="1:2" ht="15">
      <c r="A42" s="106"/>
      <c r="B42" s="107"/>
    </row>
    <row r="43" spans="1:2" ht="15">
      <c r="A43" s="106"/>
      <c r="B43" s="107"/>
    </row>
    <row r="44" spans="1:2" ht="15">
      <c r="A44" s="106"/>
      <c r="B44" s="107"/>
    </row>
    <row r="45" spans="1:2" ht="15">
      <c r="A45" s="106"/>
      <c r="B45" s="107"/>
    </row>
    <row r="47" spans="1:7" ht="15">
      <c r="A47" s="3"/>
      <c r="B47" s="3"/>
      <c r="C47" s="3"/>
      <c r="D47" s="3"/>
      <c r="E47" s="3"/>
      <c r="F47" s="3"/>
      <c r="G47" s="3"/>
    </row>
    <row r="48" spans="1:7" ht="15">
      <c r="A48" s="63" t="s">
        <v>618</v>
      </c>
      <c r="B48" s="3"/>
      <c r="C48" s="3"/>
      <c r="D48" s="3"/>
      <c r="E48" s="3"/>
      <c r="F48" s="3"/>
      <c r="G48" s="3"/>
    </row>
    <row r="49" spans="1:7" ht="15.75">
      <c r="A49" s="64" t="s">
        <v>622</v>
      </c>
      <c r="B49" s="3"/>
      <c r="C49" s="3"/>
      <c r="D49" s="3"/>
      <c r="E49" s="3"/>
      <c r="F49" s="3"/>
      <c r="G49" s="3"/>
    </row>
    <row r="50" spans="1:7" ht="15.75">
      <c r="A50" s="64" t="s">
        <v>623</v>
      </c>
      <c r="B50" s="3"/>
      <c r="C50" s="3"/>
      <c r="D50" s="3"/>
      <c r="E50" s="3"/>
      <c r="F50" s="3"/>
      <c r="G50" s="3"/>
    </row>
    <row r="51" spans="1:7" ht="15.75">
      <c r="A51" s="64" t="s">
        <v>624</v>
      </c>
      <c r="B51" s="3"/>
      <c r="C51" s="3"/>
      <c r="D51" s="3"/>
      <c r="E51" s="3"/>
      <c r="F51" s="3"/>
      <c r="G51" s="3"/>
    </row>
    <row r="52" spans="1:7" ht="15.75">
      <c r="A52" s="64" t="s">
        <v>625</v>
      </c>
      <c r="B52" s="3"/>
      <c r="C52" s="3"/>
      <c r="D52" s="3"/>
      <c r="E52" s="3"/>
      <c r="F52" s="3"/>
      <c r="G52" s="3"/>
    </row>
    <row r="53" spans="1:7" ht="15.75">
      <c r="A53" s="64" t="s">
        <v>626</v>
      </c>
      <c r="B53" s="3"/>
      <c r="C53" s="3"/>
      <c r="D53" s="3"/>
      <c r="E53" s="3"/>
      <c r="F53" s="3"/>
      <c r="G53" s="3"/>
    </row>
    <row r="54" spans="1:7" ht="15">
      <c r="A54" s="63" t="s">
        <v>619</v>
      </c>
      <c r="B54" s="3"/>
      <c r="C54" s="3"/>
      <c r="D54" s="3"/>
      <c r="E54" s="3"/>
      <c r="F54" s="3"/>
      <c r="G54" s="3"/>
    </row>
    <row r="55" spans="1:7" ht="15">
      <c r="A55" s="3"/>
      <c r="B55" s="3"/>
      <c r="C55" s="3"/>
      <c r="D55" s="3"/>
      <c r="E55" s="3"/>
      <c r="F55" s="3"/>
      <c r="G55" s="3"/>
    </row>
    <row r="56" spans="1:8" ht="45.75" customHeight="1">
      <c r="A56" s="513" t="s">
        <v>627</v>
      </c>
      <c r="B56" s="514"/>
      <c r="C56" s="514"/>
      <c r="D56" s="514"/>
      <c r="E56" s="514"/>
      <c r="F56" s="514"/>
      <c r="G56" s="514"/>
      <c r="H56" s="514"/>
    </row>
    <row r="59" ht="15.75">
      <c r="A59" s="55" t="s">
        <v>629</v>
      </c>
    </row>
    <row r="60" ht="15.75">
      <c r="A60" s="64" t="s">
        <v>630</v>
      </c>
    </row>
    <row r="61" ht="15.75">
      <c r="A61" s="64" t="s">
        <v>631</v>
      </c>
    </row>
    <row r="62" ht="15.75">
      <c r="A62" s="64" t="s">
        <v>632</v>
      </c>
    </row>
    <row r="63" ht="15">
      <c r="A63" s="63" t="s">
        <v>628</v>
      </c>
    </row>
    <row r="64" ht="15.75">
      <c r="A64" s="64" t="s">
        <v>633</v>
      </c>
    </row>
    <row r="66" ht="15.75">
      <c r="A66" s="104" t="s">
        <v>37</v>
      </c>
    </row>
    <row r="67" ht="15.75">
      <c r="A67" s="104" t="s">
        <v>38</v>
      </c>
    </row>
    <row r="68" ht="15.75">
      <c r="A68" s="105" t="s">
        <v>39</v>
      </c>
    </row>
    <row r="69" ht="15.75">
      <c r="A69" s="105" t="s">
        <v>40</v>
      </c>
    </row>
    <row r="70" ht="15.75">
      <c r="A70" s="105" t="s">
        <v>41</v>
      </c>
    </row>
    <row r="71" ht="15.75">
      <c r="A71" s="105" t="s">
        <v>42</v>
      </c>
    </row>
    <row r="72" ht="15.75">
      <c r="A72" s="105" t="s">
        <v>43</v>
      </c>
    </row>
    <row r="73" ht="15.75">
      <c r="A73" s="105" t="s">
        <v>44</v>
      </c>
    </row>
  </sheetData>
  <sheetProtection/>
  <mergeCells count="3">
    <mergeCell ref="A2:H2"/>
    <mergeCell ref="A56:H56"/>
    <mergeCell ref="A1:H1"/>
  </mergeCells>
  <hyperlinks>
    <hyperlink ref="A18" r:id="rId1" display="http://njt.hu/cgi_bin/njt_doc.cgi?docid=142896.245143#foot4"/>
    <hyperlink ref="A48" r:id="rId2" display="http://njt.hu/cgi_bin/njt_doc.cgi?docid=142896.245143#foot4"/>
    <hyperlink ref="A54" r:id="rId3" display="http://njt.hu/cgi_bin/njt_doc.cgi?docid=142896.245143#foot5"/>
    <hyperlink ref="A63" r:id="rId4" display="http://njt.hu/cgi_bin/njt_doc.cgi?docid=139876.243471#foot53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2" r:id="rId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zoomScalePageLayoutView="0" workbookViewId="0" topLeftCell="A1">
      <selection activeCell="F35" sqref="F35"/>
    </sheetView>
  </sheetViews>
  <sheetFormatPr defaultColWidth="9.140625" defaultRowHeight="15"/>
  <cols>
    <col min="1" max="1" width="83.28125" style="0" customWidth="1"/>
    <col min="2" max="2" width="19.57421875" style="0" customWidth="1"/>
  </cols>
  <sheetData>
    <row r="1" spans="1:2" ht="27" customHeight="1">
      <c r="A1" s="511" t="s">
        <v>551</v>
      </c>
      <c r="B1" s="512"/>
    </row>
    <row r="2" spans="1:7" ht="71.25" customHeight="1">
      <c r="A2" s="509" t="s">
        <v>8</v>
      </c>
      <c r="B2" s="509"/>
      <c r="C2" s="71"/>
      <c r="D2" s="71"/>
      <c r="E2" s="71"/>
      <c r="F2" s="71"/>
      <c r="G2" s="71"/>
    </row>
    <row r="3" spans="1:7" ht="24" customHeight="1">
      <c r="A3" s="67"/>
      <c r="B3" s="67"/>
      <c r="C3" s="71"/>
      <c r="D3" s="71"/>
      <c r="E3" s="71"/>
      <c r="F3" s="71"/>
      <c r="G3" s="71"/>
    </row>
    <row r="4" ht="22.5" customHeight="1">
      <c r="A4" s="3" t="s">
        <v>635</v>
      </c>
    </row>
    <row r="5" spans="1:2" ht="18">
      <c r="A5" s="42" t="s">
        <v>638</v>
      </c>
      <c r="B5" s="41" t="s">
        <v>644</v>
      </c>
    </row>
    <row r="6" spans="1:2" ht="15">
      <c r="A6" s="40" t="s">
        <v>53</v>
      </c>
      <c r="B6" s="40"/>
    </row>
    <row r="7" spans="1:2" ht="15">
      <c r="A7" s="72" t="s">
        <v>54</v>
      </c>
      <c r="B7" s="40"/>
    </row>
    <row r="8" spans="1:2" ht="15">
      <c r="A8" s="40" t="s">
        <v>55</v>
      </c>
      <c r="B8" s="40"/>
    </row>
    <row r="9" spans="1:2" ht="15">
      <c r="A9" s="40" t="s">
        <v>56</v>
      </c>
      <c r="B9" s="40"/>
    </row>
    <row r="10" spans="1:2" ht="15">
      <c r="A10" s="40" t="s">
        <v>57</v>
      </c>
      <c r="B10" s="40"/>
    </row>
    <row r="11" spans="1:2" ht="15">
      <c r="A11" s="40" t="s">
        <v>58</v>
      </c>
      <c r="B11" s="40"/>
    </row>
    <row r="12" spans="1:2" ht="15">
      <c r="A12" s="40" t="s">
        <v>59</v>
      </c>
      <c r="B12" s="40"/>
    </row>
    <row r="13" spans="1:2" ht="15">
      <c r="A13" s="40" t="s">
        <v>60</v>
      </c>
      <c r="B13" s="40"/>
    </row>
    <row r="14" spans="1:2" ht="15">
      <c r="A14" s="70" t="s">
        <v>647</v>
      </c>
      <c r="B14" s="75"/>
    </row>
    <row r="15" spans="1:2" ht="30">
      <c r="A15" s="73" t="s">
        <v>639</v>
      </c>
      <c r="B15" s="40"/>
    </row>
    <row r="16" spans="1:2" ht="30">
      <c r="A16" s="73" t="s">
        <v>640</v>
      </c>
      <c r="B16" s="40"/>
    </row>
    <row r="17" spans="1:2" ht="15">
      <c r="A17" s="74" t="s">
        <v>641</v>
      </c>
      <c r="B17" s="40"/>
    </row>
    <row r="18" spans="1:2" ht="15">
      <c r="A18" s="74" t="s">
        <v>642</v>
      </c>
      <c r="B18" s="40"/>
    </row>
    <row r="19" spans="1:2" ht="15">
      <c r="A19" s="40" t="s">
        <v>645</v>
      </c>
      <c r="B19" s="40"/>
    </row>
    <row r="20" spans="1:2" ht="15">
      <c r="A20" s="48" t="s">
        <v>643</v>
      </c>
      <c r="B20" s="40"/>
    </row>
    <row r="21" spans="1:2" ht="31.5">
      <c r="A21" s="76" t="s">
        <v>646</v>
      </c>
      <c r="B21" s="22"/>
    </row>
    <row r="22" spans="1:2" ht="15.75">
      <c r="A22" s="43" t="s">
        <v>550</v>
      </c>
      <c r="B22" s="44"/>
    </row>
    <row r="25" spans="1:2" ht="18">
      <c r="A25" s="42" t="s">
        <v>638</v>
      </c>
      <c r="B25" s="41" t="s">
        <v>644</v>
      </c>
    </row>
    <row r="26" spans="1:2" ht="15">
      <c r="A26" s="40" t="s">
        <v>53</v>
      </c>
      <c r="B26" s="40"/>
    </row>
    <row r="27" spans="1:2" ht="15">
      <c r="A27" s="72" t="s">
        <v>54</v>
      </c>
      <c r="B27" s="40"/>
    </row>
    <row r="28" spans="1:2" ht="15">
      <c r="A28" s="40" t="s">
        <v>55</v>
      </c>
      <c r="B28" s="40"/>
    </row>
    <row r="29" spans="1:2" ht="15">
      <c r="A29" s="40" t="s">
        <v>56</v>
      </c>
      <c r="B29" s="40"/>
    </row>
    <row r="30" spans="1:2" ht="15">
      <c r="A30" s="40" t="s">
        <v>57</v>
      </c>
      <c r="B30" s="40"/>
    </row>
    <row r="31" spans="1:2" ht="15">
      <c r="A31" s="40" t="s">
        <v>58</v>
      </c>
      <c r="B31" s="40"/>
    </row>
    <row r="32" spans="1:2" ht="15">
      <c r="A32" s="40" t="s">
        <v>59</v>
      </c>
      <c r="B32" s="40"/>
    </row>
    <row r="33" spans="1:2" ht="15">
      <c r="A33" s="40" t="s">
        <v>60</v>
      </c>
      <c r="B33" s="40"/>
    </row>
    <row r="34" spans="1:2" ht="15">
      <c r="A34" s="70" t="s">
        <v>647</v>
      </c>
      <c r="B34" s="75"/>
    </row>
    <row r="35" spans="1:2" ht="30">
      <c r="A35" s="73" t="s">
        <v>639</v>
      </c>
      <c r="B35" s="40"/>
    </row>
    <row r="36" spans="1:2" ht="30">
      <c r="A36" s="73" t="s">
        <v>640</v>
      </c>
      <c r="B36" s="40"/>
    </row>
    <row r="37" spans="1:2" ht="15">
      <c r="A37" s="74" t="s">
        <v>641</v>
      </c>
      <c r="B37" s="40"/>
    </row>
    <row r="38" spans="1:2" ht="15">
      <c r="A38" s="74" t="s">
        <v>642</v>
      </c>
      <c r="B38" s="40"/>
    </row>
    <row r="39" spans="1:2" ht="15">
      <c r="A39" s="40" t="s">
        <v>645</v>
      </c>
      <c r="B39" s="40"/>
    </row>
    <row r="40" spans="1:2" ht="15">
      <c r="A40" s="48" t="s">
        <v>643</v>
      </c>
      <c r="B40" s="40"/>
    </row>
    <row r="41" spans="1:2" ht="31.5">
      <c r="A41" s="76" t="s">
        <v>646</v>
      </c>
      <c r="B41" s="22"/>
    </row>
    <row r="42" spans="1:2" ht="15.75">
      <c r="A42" s="43" t="s">
        <v>550</v>
      </c>
      <c r="B42" s="44"/>
    </row>
  </sheetData>
  <sheetProtection/>
  <mergeCells count="2"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PageLayoutView="0" workbookViewId="0" topLeftCell="A43">
      <selection activeCell="E5" sqref="E5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26.28125" style="0" customWidth="1"/>
    <col min="4" max="4" width="35.57421875" style="0" customWidth="1"/>
  </cols>
  <sheetData>
    <row r="1" spans="1:4" ht="22.5" customHeight="1">
      <c r="A1" s="511" t="s">
        <v>551</v>
      </c>
      <c r="B1" s="510"/>
      <c r="C1" s="510"/>
      <c r="D1" s="510"/>
    </row>
    <row r="2" spans="1:4" ht="48.75" customHeight="1">
      <c r="A2" s="509" t="s">
        <v>18</v>
      </c>
      <c r="B2" s="510"/>
      <c r="C2" s="510"/>
      <c r="D2" s="515"/>
    </row>
    <row r="3" spans="1:3" ht="21" customHeight="1">
      <c r="A3" s="67"/>
      <c r="B3" s="68"/>
      <c r="C3" s="68"/>
    </row>
    <row r="4" ht="15">
      <c r="A4" s="3" t="s">
        <v>635</v>
      </c>
    </row>
    <row r="5" spans="1:4" ht="25.5">
      <c r="A5" s="41" t="s">
        <v>606</v>
      </c>
      <c r="B5" s="2" t="s">
        <v>72</v>
      </c>
      <c r="C5" s="91" t="s">
        <v>9</v>
      </c>
      <c r="D5" s="91" t="s">
        <v>11</v>
      </c>
    </row>
    <row r="6" spans="1:4" ht="15">
      <c r="A6" s="11" t="s">
        <v>424</v>
      </c>
      <c r="B6" s="4" t="s">
        <v>209</v>
      </c>
      <c r="C6" s="25"/>
      <c r="D6" s="25"/>
    </row>
    <row r="7" spans="1:4" ht="15">
      <c r="A7" s="18" t="s">
        <v>210</v>
      </c>
      <c r="B7" s="18" t="s">
        <v>209</v>
      </c>
      <c r="C7" s="25"/>
      <c r="D7" s="25"/>
    </row>
    <row r="8" spans="1:4" ht="15">
      <c r="A8" s="18" t="s">
        <v>211</v>
      </c>
      <c r="B8" s="18" t="s">
        <v>209</v>
      </c>
      <c r="C8" s="25"/>
      <c r="D8" s="25"/>
    </row>
    <row r="9" spans="1:4" ht="30">
      <c r="A9" s="11" t="s">
        <v>212</v>
      </c>
      <c r="B9" s="4" t="s">
        <v>213</v>
      </c>
      <c r="C9" s="25"/>
      <c r="D9" s="25"/>
    </row>
    <row r="10" spans="1:4" ht="15">
      <c r="A10" s="11" t="s">
        <v>423</v>
      </c>
      <c r="B10" s="4" t="s">
        <v>214</v>
      </c>
      <c r="C10" s="25"/>
      <c r="D10" s="25"/>
    </row>
    <row r="11" spans="1:4" ht="15">
      <c r="A11" s="18" t="s">
        <v>210</v>
      </c>
      <c r="B11" s="18" t="s">
        <v>214</v>
      </c>
      <c r="C11" s="25"/>
      <c r="D11" s="25"/>
    </row>
    <row r="12" spans="1:4" ht="15">
      <c r="A12" s="18" t="s">
        <v>211</v>
      </c>
      <c r="B12" s="18" t="s">
        <v>215</v>
      </c>
      <c r="C12" s="25"/>
      <c r="D12" s="25"/>
    </row>
    <row r="13" spans="1:4" ht="15">
      <c r="A13" s="10" t="s">
        <v>422</v>
      </c>
      <c r="B13" s="6" t="s">
        <v>216</v>
      </c>
      <c r="C13" s="25"/>
      <c r="D13" s="25"/>
    </row>
    <row r="14" spans="1:4" ht="15">
      <c r="A14" s="20" t="s">
        <v>427</v>
      </c>
      <c r="B14" s="4" t="s">
        <v>217</v>
      </c>
      <c r="C14" s="25"/>
      <c r="D14" s="25"/>
    </row>
    <row r="15" spans="1:4" ht="15">
      <c r="A15" s="18" t="s">
        <v>218</v>
      </c>
      <c r="B15" s="18" t="s">
        <v>217</v>
      </c>
      <c r="C15" s="25"/>
      <c r="D15" s="25"/>
    </row>
    <row r="16" spans="1:4" ht="15">
      <c r="A16" s="18" t="s">
        <v>219</v>
      </c>
      <c r="B16" s="18" t="s">
        <v>217</v>
      </c>
      <c r="C16" s="25"/>
      <c r="D16" s="25"/>
    </row>
    <row r="17" spans="1:4" ht="15">
      <c r="A17" s="20" t="s">
        <v>428</v>
      </c>
      <c r="B17" s="4" t="s">
        <v>220</v>
      </c>
      <c r="C17" s="25"/>
      <c r="D17" s="25"/>
    </row>
    <row r="18" spans="1:4" ht="15">
      <c r="A18" s="18" t="s">
        <v>211</v>
      </c>
      <c r="B18" s="18" t="s">
        <v>220</v>
      </c>
      <c r="C18" s="25"/>
      <c r="D18" s="25"/>
    </row>
    <row r="19" spans="1:4" ht="15">
      <c r="A19" s="12" t="s">
        <v>221</v>
      </c>
      <c r="B19" s="4" t="s">
        <v>222</v>
      </c>
      <c r="C19" s="25"/>
      <c r="D19" s="25"/>
    </row>
    <row r="20" spans="1:4" ht="15">
      <c r="A20" s="12" t="s">
        <v>429</v>
      </c>
      <c r="B20" s="4" t="s">
        <v>223</v>
      </c>
      <c r="C20" s="25"/>
      <c r="D20" s="25"/>
    </row>
    <row r="21" spans="1:4" ht="15">
      <c r="A21" s="18" t="s">
        <v>219</v>
      </c>
      <c r="B21" s="18" t="s">
        <v>223</v>
      </c>
      <c r="C21" s="25"/>
      <c r="D21" s="25"/>
    </row>
    <row r="22" spans="1:4" ht="15">
      <c r="A22" s="18" t="s">
        <v>211</v>
      </c>
      <c r="B22" s="18" t="s">
        <v>223</v>
      </c>
      <c r="C22" s="25"/>
      <c r="D22" s="25"/>
    </row>
    <row r="23" spans="1:4" ht="15">
      <c r="A23" s="21" t="s">
        <v>425</v>
      </c>
      <c r="B23" s="6" t="s">
        <v>224</v>
      </c>
      <c r="C23" s="25"/>
      <c r="D23" s="25"/>
    </row>
    <row r="24" spans="1:4" ht="15">
      <c r="A24" s="20" t="s">
        <v>225</v>
      </c>
      <c r="B24" s="4" t="s">
        <v>226</v>
      </c>
      <c r="C24" s="25"/>
      <c r="D24" s="25"/>
    </row>
    <row r="25" spans="1:4" ht="15">
      <c r="A25" s="20" t="s">
        <v>227</v>
      </c>
      <c r="B25" s="4" t="s">
        <v>228</v>
      </c>
      <c r="C25" s="25"/>
      <c r="D25" s="25"/>
    </row>
    <row r="26" spans="1:4" ht="15">
      <c r="A26" s="20" t="s">
        <v>231</v>
      </c>
      <c r="B26" s="4" t="s">
        <v>232</v>
      </c>
      <c r="C26" s="25"/>
      <c r="D26" s="25"/>
    </row>
    <row r="27" spans="1:4" ht="15">
      <c r="A27" s="20" t="s">
        <v>233</v>
      </c>
      <c r="B27" s="4" t="s">
        <v>234</v>
      </c>
      <c r="C27" s="25"/>
      <c r="D27" s="25"/>
    </row>
    <row r="28" spans="1:4" ht="15">
      <c r="A28" s="20" t="s">
        <v>235</v>
      </c>
      <c r="B28" s="4" t="s">
        <v>236</v>
      </c>
      <c r="C28" s="25"/>
      <c r="D28" s="25"/>
    </row>
    <row r="29" spans="1:4" ht="15">
      <c r="A29" s="45" t="s">
        <v>426</v>
      </c>
      <c r="B29" s="46" t="s">
        <v>237</v>
      </c>
      <c r="C29" s="25"/>
      <c r="D29" s="25"/>
    </row>
    <row r="30" spans="1:4" ht="15">
      <c r="A30" s="20" t="s">
        <v>238</v>
      </c>
      <c r="B30" s="4" t="s">
        <v>239</v>
      </c>
      <c r="C30" s="25"/>
      <c r="D30" s="25"/>
    </row>
    <row r="31" spans="1:4" ht="15">
      <c r="A31" s="11" t="s">
        <v>240</v>
      </c>
      <c r="B31" s="4" t="s">
        <v>241</v>
      </c>
      <c r="C31" s="25"/>
      <c r="D31" s="25"/>
    </row>
    <row r="32" spans="1:4" ht="15">
      <c r="A32" s="20" t="s">
        <v>430</v>
      </c>
      <c r="B32" s="4" t="s">
        <v>242</v>
      </c>
      <c r="C32" s="25"/>
      <c r="D32" s="25"/>
    </row>
    <row r="33" spans="1:4" ht="15">
      <c r="A33" s="18" t="s">
        <v>211</v>
      </c>
      <c r="B33" s="18" t="s">
        <v>242</v>
      </c>
      <c r="C33" s="25"/>
      <c r="D33" s="25"/>
    </row>
    <row r="34" spans="1:4" ht="15">
      <c r="A34" s="20" t="s">
        <v>431</v>
      </c>
      <c r="B34" s="4" t="s">
        <v>243</v>
      </c>
      <c r="C34" s="25"/>
      <c r="D34" s="25"/>
    </row>
    <row r="35" spans="1:4" ht="15">
      <c r="A35" s="18" t="s">
        <v>244</v>
      </c>
      <c r="B35" s="18" t="s">
        <v>243</v>
      </c>
      <c r="C35" s="25"/>
      <c r="D35" s="25"/>
    </row>
    <row r="36" spans="1:4" ht="15">
      <c r="A36" s="18" t="s">
        <v>245</v>
      </c>
      <c r="B36" s="18" t="s">
        <v>243</v>
      </c>
      <c r="C36" s="25"/>
      <c r="D36" s="25"/>
    </row>
    <row r="37" spans="1:4" ht="15">
      <c r="A37" s="18" t="s">
        <v>246</v>
      </c>
      <c r="B37" s="18" t="s">
        <v>243</v>
      </c>
      <c r="C37" s="25"/>
      <c r="D37" s="25"/>
    </row>
    <row r="38" spans="1:4" ht="15">
      <c r="A38" s="18" t="s">
        <v>211</v>
      </c>
      <c r="B38" s="18" t="s">
        <v>243</v>
      </c>
      <c r="C38" s="25"/>
      <c r="D38" s="25"/>
    </row>
    <row r="39" spans="1:4" ht="15">
      <c r="A39" s="45" t="s">
        <v>432</v>
      </c>
      <c r="B39" s="46" t="s">
        <v>247</v>
      </c>
      <c r="C39" s="25"/>
      <c r="D39" s="25"/>
    </row>
    <row r="42" spans="1:4" ht="25.5">
      <c r="A42" s="41" t="s">
        <v>606</v>
      </c>
      <c r="B42" s="2" t="s">
        <v>72</v>
      </c>
      <c r="C42" s="91" t="s">
        <v>9</v>
      </c>
      <c r="D42" s="91" t="s">
        <v>10</v>
      </c>
    </row>
    <row r="43" spans="1:4" ht="15">
      <c r="A43" s="20" t="s">
        <v>497</v>
      </c>
      <c r="B43" s="4" t="s">
        <v>337</v>
      </c>
      <c r="C43" s="25"/>
      <c r="D43" s="25"/>
    </row>
    <row r="44" spans="1:4" ht="15">
      <c r="A44" s="52" t="s">
        <v>210</v>
      </c>
      <c r="B44" s="52" t="s">
        <v>337</v>
      </c>
      <c r="C44" s="25"/>
      <c r="D44" s="25"/>
    </row>
    <row r="45" spans="1:4" ht="30">
      <c r="A45" s="11" t="s">
        <v>338</v>
      </c>
      <c r="B45" s="4" t="s">
        <v>339</v>
      </c>
      <c r="C45" s="25"/>
      <c r="D45" s="25"/>
    </row>
    <row r="46" spans="1:4" ht="15">
      <c r="A46" s="20" t="s">
        <v>547</v>
      </c>
      <c r="B46" s="4" t="s">
        <v>340</v>
      </c>
      <c r="C46" s="25"/>
      <c r="D46" s="25"/>
    </row>
    <row r="47" spans="1:4" ht="15">
      <c r="A47" s="52" t="s">
        <v>210</v>
      </c>
      <c r="B47" s="52" t="s">
        <v>340</v>
      </c>
      <c r="C47" s="25"/>
      <c r="D47" s="25"/>
    </row>
    <row r="48" spans="1:4" ht="15">
      <c r="A48" s="10" t="s">
        <v>517</v>
      </c>
      <c r="B48" s="6" t="s">
        <v>341</v>
      </c>
      <c r="C48" s="25"/>
      <c r="D48" s="25"/>
    </row>
    <row r="49" spans="1:4" ht="15">
      <c r="A49" s="11" t="s">
        <v>548</v>
      </c>
      <c r="B49" s="4" t="s">
        <v>342</v>
      </c>
      <c r="C49" s="25"/>
      <c r="D49" s="25"/>
    </row>
    <row r="50" spans="1:4" ht="15">
      <c r="A50" s="52" t="s">
        <v>218</v>
      </c>
      <c r="B50" s="52" t="s">
        <v>342</v>
      </c>
      <c r="C50" s="25"/>
      <c r="D50" s="25"/>
    </row>
    <row r="51" spans="1:4" ht="15">
      <c r="A51" s="20" t="s">
        <v>343</v>
      </c>
      <c r="B51" s="4" t="s">
        <v>344</v>
      </c>
      <c r="C51" s="25"/>
      <c r="D51" s="25"/>
    </row>
    <row r="52" spans="1:4" ht="15">
      <c r="A52" s="12" t="s">
        <v>549</v>
      </c>
      <c r="B52" s="4" t="s">
        <v>345</v>
      </c>
      <c r="C52" s="25"/>
      <c r="D52" s="25"/>
    </row>
    <row r="53" spans="1:4" ht="15">
      <c r="A53" s="52" t="s">
        <v>219</v>
      </c>
      <c r="B53" s="52" t="s">
        <v>345</v>
      </c>
      <c r="C53" s="25"/>
      <c r="D53" s="25"/>
    </row>
    <row r="54" spans="1:4" ht="15">
      <c r="A54" s="20" t="s">
        <v>346</v>
      </c>
      <c r="B54" s="4" t="s">
        <v>347</v>
      </c>
      <c r="C54" s="25"/>
      <c r="D54" s="25"/>
    </row>
    <row r="55" spans="1:4" ht="15">
      <c r="A55" s="21" t="s">
        <v>518</v>
      </c>
      <c r="B55" s="6" t="s">
        <v>348</v>
      </c>
      <c r="C55" s="25"/>
      <c r="D55" s="25"/>
    </row>
    <row r="56" spans="1:4" ht="15">
      <c r="A56" s="21" t="s">
        <v>352</v>
      </c>
      <c r="B56" s="6" t="s">
        <v>353</v>
      </c>
      <c r="C56" s="25"/>
      <c r="D56" s="25"/>
    </row>
    <row r="57" spans="1:4" ht="15">
      <c r="A57" s="21" t="s">
        <v>354</v>
      </c>
      <c r="B57" s="6" t="s">
        <v>355</v>
      </c>
      <c r="C57" s="25"/>
      <c r="D57" s="25"/>
    </row>
    <row r="58" spans="1:4" ht="15">
      <c r="A58" s="21" t="s">
        <v>358</v>
      </c>
      <c r="B58" s="6" t="s">
        <v>359</v>
      </c>
      <c r="C58" s="25"/>
      <c r="D58" s="25"/>
    </row>
    <row r="59" spans="1:4" ht="15">
      <c r="A59" s="10" t="s">
        <v>634</v>
      </c>
      <c r="B59" s="6" t="s">
        <v>360</v>
      </c>
      <c r="C59" s="25"/>
      <c r="D59" s="25"/>
    </row>
    <row r="60" spans="1:4" ht="15">
      <c r="A60" s="14" t="s">
        <v>361</v>
      </c>
      <c r="B60" s="6" t="s">
        <v>360</v>
      </c>
      <c r="C60" s="25"/>
      <c r="D60" s="25"/>
    </row>
    <row r="61" spans="1:4" ht="15">
      <c r="A61" s="93" t="s">
        <v>520</v>
      </c>
      <c r="B61" s="46" t="s">
        <v>362</v>
      </c>
      <c r="C61" s="25"/>
      <c r="D61" s="25"/>
    </row>
    <row r="62" spans="1:4" ht="15">
      <c r="A62" s="11" t="s">
        <v>363</v>
      </c>
      <c r="B62" s="4" t="s">
        <v>364</v>
      </c>
      <c r="C62" s="25"/>
      <c r="D62" s="25"/>
    </row>
    <row r="63" spans="1:4" ht="15">
      <c r="A63" s="12" t="s">
        <v>365</v>
      </c>
      <c r="B63" s="4" t="s">
        <v>366</v>
      </c>
      <c r="C63" s="25"/>
      <c r="D63" s="25"/>
    </row>
    <row r="64" spans="1:4" ht="15">
      <c r="A64" s="20" t="s">
        <v>367</v>
      </c>
      <c r="B64" s="4" t="s">
        <v>368</v>
      </c>
      <c r="C64" s="25"/>
      <c r="D64" s="25"/>
    </row>
    <row r="65" spans="1:4" ht="15">
      <c r="A65" s="20" t="s">
        <v>502</v>
      </c>
      <c r="B65" s="4" t="s">
        <v>369</v>
      </c>
      <c r="C65" s="25"/>
      <c r="D65" s="25"/>
    </row>
    <row r="66" spans="1:4" ht="15">
      <c r="A66" s="52" t="s">
        <v>244</v>
      </c>
      <c r="B66" s="52" t="s">
        <v>369</v>
      </c>
      <c r="C66" s="25"/>
      <c r="D66" s="25"/>
    </row>
    <row r="67" spans="1:4" ht="15">
      <c r="A67" s="52" t="s">
        <v>245</v>
      </c>
      <c r="B67" s="52" t="s">
        <v>369</v>
      </c>
      <c r="C67" s="25"/>
      <c r="D67" s="25"/>
    </row>
    <row r="68" spans="1:4" ht="15">
      <c r="A68" s="53" t="s">
        <v>246</v>
      </c>
      <c r="B68" s="53" t="s">
        <v>369</v>
      </c>
      <c r="C68" s="25"/>
      <c r="D68" s="25"/>
    </row>
    <row r="69" spans="1:4" ht="15">
      <c r="A69" s="45" t="s">
        <v>521</v>
      </c>
      <c r="B69" s="46" t="s">
        <v>370</v>
      </c>
      <c r="C69" s="25"/>
      <c r="D69" s="25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1"/>
  <sheetViews>
    <sheetView zoomScalePageLayoutView="0" workbookViewId="0" topLeftCell="A1">
      <selection activeCell="E30" sqref="E30"/>
    </sheetView>
  </sheetViews>
  <sheetFormatPr defaultColWidth="9.140625" defaultRowHeight="15"/>
  <cols>
    <col min="1" max="1" width="100.00390625" style="0" customWidth="1"/>
    <col min="3" max="3" width="17.00390625" style="0" customWidth="1"/>
  </cols>
  <sheetData>
    <row r="1" spans="1:3" ht="28.5" customHeight="1">
      <c r="A1" s="511" t="s">
        <v>551</v>
      </c>
      <c r="B1" s="512"/>
      <c r="C1" s="512"/>
    </row>
    <row r="2" spans="1:3" ht="26.25" customHeight="1">
      <c r="A2" s="509" t="s">
        <v>22</v>
      </c>
      <c r="B2" s="509"/>
      <c r="C2" s="509"/>
    </row>
    <row r="3" spans="1:3" ht="18.75" customHeight="1">
      <c r="A3" s="92"/>
      <c r="B3" s="94"/>
      <c r="C3" s="94"/>
    </row>
    <row r="4" ht="23.25" customHeight="1">
      <c r="A4" s="3" t="s">
        <v>635</v>
      </c>
    </row>
    <row r="5" spans="1:3" ht="25.5">
      <c r="A5" s="41" t="s">
        <v>606</v>
      </c>
      <c r="B5" s="2" t="s">
        <v>72</v>
      </c>
      <c r="C5" s="91" t="s">
        <v>7</v>
      </c>
    </row>
    <row r="6" spans="1:3" ht="15">
      <c r="A6" s="140" t="s">
        <v>732</v>
      </c>
      <c r="B6" s="4" t="s">
        <v>149</v>
      </c>
      <c r="C6" s="143" t="e">
        <f>#REF!</f>
        <v>#REF!</v>
      </c>
    </row>
    <row r="7" spans="1:3" ht="15">
      <c r="A7" s="140" t="s">
        <v>733</v>
      </c>
      <c r="B7" s="4" t="s">
        <v>149</v>
      </c>
      <c r="C7" s="143" t="e">
        <f>#REF!</f>
        <v>#REF!</v>
      </c>
    </row>
    <row r="8" spans="1:3" ht="15">
      <c r="A8" s="142" t="s">
        <v>381</v>
      </c>
      <c r="B8" s="6" t="s">
        <v>149</v>
      </c>
      <c r="C8" s="141" t="e">
        <f>SUM(C6:C7)</f>
        <v>#REF!</v>
      </c>
    </row>
    <row r="9" spans="1:3" ht="15">
      <c r="A9" s="11" t="s">
        <v>382</v>
      </c>
      <c r="B9" s="5" t="s">
        <v>151</v>
      </c>
      <c r="C9" s="25"/>
    </row>
    <row r="10" spans="1:3" ht="15">
      <c r="A10" s="11" t="s">
        <v>383</v>
      </c>
      <c r="B10" s="5" t="s">
        <v>151</v>
      </c>
      <c r="C10" s="25"/>
    </row>
    <row r="11" spans="1:3" ht="15">
      <c r="A11" s="11" t="s">
        <v>384</v>
      </c>
      <c r="B11" s="5" t="s">
        <v>151</v>
      </c>
      <c r="C11" s="25"/>
    </row>
    <row r="12" spans="1:3" ht="15">
      <c r="A12" s="11" t="s">
        <v>385</v>
      </c>
      <c r="B12" s="5" t="s">
        <v>151</v>
      </c>
      <c r="C12" s="25"/>
    </row>
    <row r="13" spans="1:3" ht="15">
      <c r="A13" s="12" t="s">
        <v>386</v>
      </c>
      <c r="B13" s="5" t="s">
        <v>151</v>
      </c>
      <c r="C13" s="112" t="e">
        <f>#REF!</f>
        <v>#REF!</v>
      </c>
    </row>
    <row r="14" spans="1:3" ht="15">
      <c r="A14" s="12" t="s">
        <v>387</v>
      </c>
      <c r="B14" s="5" t="s">
        <v>151</v>
      </c>
      <c r="C14" s="112" t="e">
        <f>#REF!</f>
        <v>#REF!</v>
      </c>
    </row>
    <row r="15" spans="1:3" ht="15">
      <c r="A15" s="14" t="s">
        <v>15</v>
      </c>
      <c r="B15" s="13" t="s">
        <v>151</v>
      </c>
      <c r="C15" s="25" t="e">
        <f>SUM(C9:C14)</f>
        <v>#REF!</v>
      </c>
    </row>
    <row r="16" spans="1:3" ht="15">
      <c r="A16" s="11" t="s">
        <v>388</v>
      </c>
      <c r="B16" s="5" t="s">
        <v>152</v>
      </c>
      <c r="C16" s="25"/>
    </row>
    <row r="17" spans="1:3" ht="15">
      <c r="A17" s="15" t="s">
        <v>14</v>
      </c>
      <c r="B17" s="13" t="s">
        <v>152</v>
      </c>
      <c r="C17" s="25">
        <f>SUM(C16)</f>
        <v>0</v>
      </c>
    </row>
    <row r="18" spans="1:3" ht="15">
      <c r="A18" s="11" t="s">
        <v>389</v>
      </c>
      <c r="B18" s="5" t="s">
        <v>153</v>
      </c>
      <c r="C18" s="25"/>
    </row>
    <row r="19" spans="1:3" ht="15">
      <c r="A19" s="11" t="s">
        <v>390</v>
      </c>
      <c r="B19" s="5" t="s">
        <v>153</v>
      </c>
      <c r="C19" s="25"/>
    </row>
    <row r="20" spans="1:3" ht="15">
      <c r="A20" s="12" t="s">
        <v>391</v>
      </c>
      <c r="B20" s="5" t="s">
        <v>153</v>
      </c>
      <c r="C20" s="112" t="e">
        <f>#REF!</f>
        <v>#REF!</v>
      </c>
    </row>
    <row r="21" spans="1:3" ht="15">
      <c r="A21" s="12" t="s">
        <v>392</v>
      </c>
      <c r="B21" s="5" t="s">
        <v>153</v>
      </c>
      <c r="C21" s="25"/>
    </row>
    <row r="22" spans="1:3" ht="15">
      <c r="A22" s="12" t="s">
        <v>393</v>
      </c>
      <c r="B22" s="5" t="s">
        <v>153</v>
      </c>
      <c r="C22" s="25"/>
    </row>
    <row r="23" spans="1:3" ht="30">
      <c r="A23" s="16" t="s">
        <v>394</v>
      </c>
      <c r="B23" s="5" t="s">
        <v>153</v>
      </c>
      <c r="C23" s="25"/>
    </row>
    <row r="24" spans="1:3" ht="15">
      <c r="A24" s="10" t="s">
        <v>13</v>
      </c>
      <c r="B24" s="13" t="s">
        <v>153</v>
      </c>
      <c r="C24" s="25" t="e">
        <f>SUM(C18:C23)</f>
        <v>#REF!</v>
      </c>
    </row>
    <row r="25" spans="1:3" ht="15">
      <c r="A25" s="11" t="s">
        <v>395</v>
      </c>
      <c r="B25" s="5" t="s">
        <v>154</v>
      </c>
      <c r="C25" s="25"/>
    </row>
    <row r="26" spans="1:3" ht="15">
      <c r="A26" s="11" t="s">
        <v>396</v>
      </c>
      <c r="B26" s="5" t="s">
        <v>154</v>
      </c>
      <c r="C26" s="112" t="e">
        <f>#REF!</f>
        <v>#REF!</v>
      </c>
    </row>
    <row r="27" spans="1:3" ht="15">
      <c r="A27" s="10" t="s">
        <v>12</v>
      </c>
      <c r="B27" s="7" t="s">
        <v>154</v>
      </c>
      <c r="C27" s="25" t="e">
        <f>SUM(C25:C26)</f>
        <v>#REF!</v>
      </c>
    </row>
    <row r="28" spans="1:3" ht="15">
      <c r="A28" s="11" t="s">
        <v>397</v>
      </c>
      <c r="B28" s="5" t="s">
        <v>155</v>
      </c>
      <c r="C28" s="25"/>
    </row>
    <row r="29" spans="1:3" ht="15">
      <c r="A29" s="11" t="s">
        <v>398</v>
      </c>
      <c r="B29" s="5" t="s">
        <v>155</v>
      </c>
      <c r="C29" s="112" t="e">
        <f>#REF!</f>
        <v>#REF!</v>
      </c>
    </row>
    <row r="30" spans="1:3" ht="15">
      <c r="A30" s="12" t="s">
        <v>730</v>
      </c>
      <c r="B30" s="5" t="s">
        <v>155</v>
      </c>
      <c r="C30" s="112" t="e">
        <f>#REF!</f>
        <v>#REF!</v>
      </c>
    </row>
    <row r="31" spans="1:3" ht="15">
      <c r="A31" s="12" t="s">
        <v>729</v>
      </c>
      <c r="B31" s="5" t="s">
        <v>155</v>
      </c>
      <c r="C31" s="112" t="e">
        <f>#REF!</f>
        <v>#REF!</v>
      </c>
    </row>
    <row r="32" spans="1:3" ht="15">
      <c r="A32" s="12" t="s">
        <v>399</v>
      </c>
      <c r="B32" s="5" t="s">
        <v>155</v>
      </c>
      <c r="C32" s="112" t="e">
        <f>#REF!</f>
        <v>#REF!</v>
      </c>
    </row>
    <row r="33" spans="1:3" ht="15">
      <c r="A33" s="12" t="s">
        <v>400</v>
      </c>
      <c r="B33" s="5" t="s">
        <v>155</v>
      </c>
      <c r="C33" s="112" t="e">
        <f>#REF!</f>
        <v>#REF!</v>
      </c>
    </row>
    <row r="34" spans="1:3" ht="15">
      <c r="A34" s="12" t="s">
        <v>731</v>
      </c>
      <c r="B34" s="5" t="s">
        <v>155</v>
      </c>
      <c r="C34" s="112" t="e">
        <f>#REF!</f>
        <v>#REF!</v>
      </c>
    </row>
    <row r="35" spans="1:3" ht="15">
      <c r="A35" s="12" t="s">
        <v>401</v>
      </c>
      <c r="B35" s="5" t="s">
        <v>155</v>
      </c>
      <c r="C35" s="25"/>
    </row>
    <row r="36" spans="1:3" ht="15">
      <c r="A36" s="12" t="s">
        <v>402</v>
      </c>
      <c r="B36" s="5" t="s">
        <v>155</v>
      </c>
      <c r="C36" s="25"/>
    </row>
    <row r="37" spans="1:3" ht="15">
      <c r="A37" s="12" t="s">
        <v>403</v>
      </c>
      <c r="B37" s="5" t="s">
        <v>155</v>
      </c>
      <c r="C37" s="25"/>
    </row>
    <row r="38" spans="1:3" ht="30">
      <c r="A38" s="12" t="s">
        <v>404</v>
      </c>
      <c r="B38" s="5" t="s">
        <v>155</v>
      </c>
      <c r="C38" s="112" t="e">
        <f>#REF!</f>
        <v>#REF!</v>
      </c>
    </row>
    <row r="39" spans="1:3" ht="30">
      <c r="A39" s="12" t="s">
        <v>405</v>
      </c>
      <c r="B39" s="5" t="s">
        <v>155</v>
      </c>
      <c r="C39" s="25"/>
    </row>
    <row r="40" spans="1:3" ht="15">
      <c r="A40" s="10" t="s">
        <v>406</v>
      </c>
      <c r="B40" s="13" t="s">
        <v>155</v>
      </c>
      <c r="C40" s="25" t="e">
        <f>SUM(C28:C39)</f>
        <v>#REF!</v>
      </c>
    </row>
    <row r="41" spans="1:3" ht="15.75">
      <c r="A41" s="17" t="s">
        <v>407</v>
      </c>
      <c r="B41" s="8" t="s">
        <v>156</v>
      </c>
      <c r="C41" s="112" t="e">
        <f>SUM(C40,C27,C24,C17,C15,C8)</f>
        <v>#REF!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PageLayoutView="0" workbookViewId="0" topLeftCell="A79">
      <selection activeCell="K8" sqref="K8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3" ht="27" customHeight="1">
      <c r="A1" s="511" t="s">
        <v>679</v>
      </c>
      <c r="B1" s="510"/>
      <c r="C1" s="510"/>
    </row>
    <row r="2" spans="1:3" ht="27" customHeight="1">
      <c r="A2" s="509" t="s">
        <v>19</v>
      </c>
      <c r="B2" s="510"/>
      <c r="C2" s="510"/>
    </row>
    <row r="3" spans="1:3" ht="19.5" customHeight="1">
      <c r="A3" s="67"/>
      <c r="B3" s="68"/>
      <c r="C3" s="68"/>
    </row>
    <row r="4" ht="15">
      <c r="A4" s="3" t="s">
        <v>635</v>
      </c>
    </row>
    <row r="5" spans="1:3" ht="25.5">
      <c r="A5" s="41" t="s">
        <v>606</v>
      </c>
      <c r="B5" s="2" t="s">
        <v>72</v>
      </c>
      <c r="C5" s="91" t="s">
        <v>7</v>
      </c>
    </row>
    <row r="6" spans="1:3" ht="15">
      <c r="A6" s="12" t="s">
        <v>555</v>
      </c>
      <c r="B6" s="5" t="s">
        <v>162</v>
      </c>
      <c r="C6" s="25"/>
    </row>
    <row r="7" spans="1:3" ht="15">
      <c r="A7" s="12" t="s">
        <v>556</v>
      </c>
      <c r="B7" s="5" t="s">
        <v>162</v>
      </c>
      <c r="C7" s="25"/>
    </row>
    <row r="8" spans="1:3" ht="15">
      <c r="A8" s="12" t="s">
        <v>557</v>
      </c>
      <c r="B8" s="5" t="s">
        <v>162</v>
      </c>
      <c r="C8" s="25"/>
    </row>
    <row r="9" spans="1:3" ht="15">
      <c r="A9" s="12" t="s">
        <v>558</v>
      </c>
      <c r="B9" s="5" t="s">
        <v>162</v>
      </c>
      <c r="C9" s="25"/>
    </row>
    <row r="10" spans="1:3" ht="15">
      <c r="A10" s="12" t="s">
        <v>559</v>
      </c>
      <c r="B10" s="5" t="s">
        <v>162</v>
      </c>
      <c r="C10" s="25"/>
    </row>
    <row r="11" spans="1:3" ht="15">
      <c r="A11" s="12" t="s">
        <v>560</v>
      </c>
      <c r="B11" s="5" t="s">
        <v>162</v>
      </c>
      <c r="C11" s="25"/>
    </row>
    <row r="12" spans="1:3" ht="15">
      <c r="A12" s="12" t="s">
        <v>561</v>
      </c>
      <c r="B12" s="5" t="s">
        <v>162</v>
      </c>
      <c r="C12" s="25"/>
    </row>
    <row r="13" spans="1:3" ht="15">
      <c r="A13" s="12" t="s">
        <v>562</v>
      </c>
      <c r="B13" s="5" t="s">
        <v>162</v>
      </c>
      <c r="C13" s="25"/>
    </row>
    <row r="14" spans="1:3" ht="15">
      <c r="A14" s="12" t="s">
        <v>563</v>
      </c>
      <c r="B14" s="5" t="s">
        <v>162</v>
      </c>
      <c r="C14" s="25"/>
    </row>
    <row r="15" spans="1:3" ht="15">
      <c r="A15" s="12" t="s">
        <v>564</v>
      </c>
      <c r="B15" s="5" t="s">
        <v>162</v>
      </c>
      <c r="C15" s="25"/>
    </row>
    <row r="16" spans="1:3" ht="25.5">
      <c r="A16" s="10" t="s">
        <v>408</v>
      </c>
      <c r="B16" s="7" t="s">
        <v>162</v>
      </c>
      <c r="C16" s="25"/>
    </row>
    <row r="17" spans="1:3" ht="15">
      <c r="A17" s="12" t="s">
        <v>555</v>
      </c>
      <c r="B17" s="5" t="s">
        <v>163</v>
      </c>
      <c r="C17" s="25"/>
    </row>
    <row r="18" spans="1:3" ht="15">
      <c r="A18" s="12" t="s">
        <v>556</v>
      </c>
      <c r="B18" s="5" t="s">
        <v>163</v>
      </c>
      <c r="C18" s="25"/>
    </row>
    <row r="19" spans="1:3" ht="15">
      <c r="A19" s="12" t="s">
        <v>557</v>
      </c>
      <c r="B19" s="5" t="s">
        <v>163</v>
      </c>
      <c r="C19" s="25"/>
    </row>
    <row r="20" spans="1:3" ht="15">
      <c r="A20" s="12" t="s">
        <v>558</v>
      </c>
      <c r="B20" s="5" t="s">
        <v>163</v>
      </c>
      <c r="C20" s="25"/>
    </row>
    <row r="21" spans="1:3" ht="15">
      <c r="A21" s="12" t="s">
        <v>559</v>
      </c>
      <c r="B21" s="5" t="s">
        <v>163</v>
      </c>
      <c r="C21" s="25"/>
    </row>
    <row r="22" spans="1:3" ht="15">
      <c r="A22" s="12" t="s">
        <v>560</v>
      </c>
      <c r="B22" s="5" t="s">
        <v>163</v>
      </c>
      <c r="C22" s="25"/>
    </row>
    <row r="23" spans="1:3" ht="15">
      <c r="A23" s="12" t="s">
        <v>561</v>
      </c>
      <c r="B23" s="5" t="s">
        <v>163</v>
      </c>
      <c r="C23" s="25"/>
    </row>
    <row r="24" spans="1:3" ht="15">
      <c r="A24" s="12" t="s">
        <v>562</v>
      </c>
      <c r="B24" s="5" t="s">
        <v>163</v>
      </c>
      <c r="C24" s="25"/>
    </row>
    <row r="25" spans="1:3" ht="15">
      <c r="A25" s="12" t="s">
        <v>563</v>
      </c>
      <c r="B25" s="5" t="s">
        <v>163</v>
      </c>
      <c r="C25" s="25"/>
    </row>
    <row r="26" spans="1:3" ht="15">
      <c r="A26" s="12" t="s">
        <v>564</v>
      </c>
      <c r="B26" s="5" t="s">
        <v>163</v>
      </c>
      <c r="C26" s="25"/>
    </row>
    <row r="27" spans="1:3" ht="25.5">
      <c r="A27" s="10" t="s">
        <v>409</v>
      </c>
      <c r="B27" s="7" t="s">
        <v>163</v>
      </c>
      <c r="C27" s="25"/>
    </row>
    <row r="28" spans="1:3" ht="15">
      <c r="A28" s="12" t="s">
        <v>555</v>
      </c>
      <c r="B28" s="5" t="s">
        <v>164</v>
      </c>
      <c r="C28" s="25"/>
    </row>
    <row r="29" spans="1:3" ht="15">
      <c r="A29" s="12" t="s">
        <v>556</v>
      </c>
      <c r="B29" s="5" t="s">
        <v>164</v>
      </c>
      <c r="C29" s="25"/>
    </row>
    <row r="30" spans="1:3" ht="15">
      <c r="A30" s="12" t="s">
        <v>557</v>
      </c>
      <c r="B30" s="5" t="s">
        <v>164</v>
      </c>
      <c r="C30" s="25"/>
    </row>
    <row r="31" spans="1:3" ht="15">
      <c r="A31" s="12" t="s">
        <v>558</v>
      </c>
      <c r="B31" s="5" t="s">
        <v>164</v>
      </c>
      <c r="C31" s="25"/>
    </row>
    <row r="32" spans="1:3" ht="15">
      <c r="A32" s="12" t="s">
        <v>559</v>
      </c>
      <c r="B32" s="5" t="s">
        <v>164</v>
      </c>
      <c r="C32" s="25"/>
    </row>
    <row r="33" spans="1:3" ht="15">
      <c r="A33" s="12" t="s">
        <v>560</v>
      </c>
      <c r="B33" s="5" t="s">
        <v>164</v>
      </c>
      <c r="C33" s="25"/>
    </row>
    <row r="34" spans="1:3" ht="15">
      <c r="A34" s="12" t="s">
        <v>561</v>
      </c>
      <c r="B34" s="5" t="s">
        <v>164</v>
      </c>
      <c r="C34" s="25"/>
    </row>
    <row r="35" spans="1:3" ht="15">
      <c r="A35" s="12" t="s">
        <v>562</v>
      </c>
      <c r="B35" s="5" t="s">
        <v>164</v>
      </c>
      <c r="C35" s="25"/>
    </row>
    <row r="36" spans="1:3" ht="15">
      <c r="A36" s="12" t="s">
        <v>563</v>
      </c>
      <c r="B36" s="5" t="s">
        <v>164</v>
      </c>
      <c r="C36" s="25"/>
    </row>
    <row r="37" spans="1:3" ht="15">
      <c r="A37" s="12" t="s">
        <v>564</v>
      </c>
      <c r="B37" s="5" t="s">
        <v>164</v>
      </c>
      <c r="C37" s="25"/>
    </row>
    <row r="38" spans="1:3" ht="15">
      <c r="A38" s="10" t="s">
        <v>410</v>
      </c>
      <c r="B38" s="7" t="s">
        <v>164</v>
      </c>
      <c r="C38" s="25"/>
    </row>
    <row r="39" spans="1:3" ht="15">
      <c r="A39" s="12" t="s">
        <v>565</v>
      </c>
      <c r="B39" s="4" t="s">
        <v>166</v>
      </c>
      <c r="C39" s="25"/>
    </row>
    <row r="40" spans="1:3" ht="15">
      <c r="A40" s="12" t="s">
        <v>566</v>
      </c>
      <c r="B40" s="4" t="s">
        <v>166</v>
      </c>
      <c r="C40" s="25"/>
    </row>
    <row r="41" spans="1:3" ht="15">
      <c r="A41" s="12" t="s">
        <v>567</v>
      </c>
      <c r="B41" s="4" t="s">
        <v>166</v>
      </c>
      <c r="C41" s="25"/>
    </row>
    <row r="42" spans="1:3" ht="15">
      <c r="A42" s="4" t="s">
        <v>568</v>
      </c>
      <c r="B42" s="4" t="s">
        <v>166</v>
      </c>
      <c r="C42" s="25"/>
    </row>
    <row r="43" spans="1:3" ht="15">
      <c r="A43" s="4" t="s">
        <v>569</v>
      </c>
      <c r="B43" s="4" t="s">
        <v>166</v>
      </c>
      <c r="C43" s="25"/>
    </row>
    <row r="44" spans="1:3" ht="15">
      <c r="A44" s="4" t="s">
        <v>570</v>
      </c>
      <c r="B44" s="4" t="s">
        <v>166</v>
      </c>
      <c r="C44" s="25"/>
    </row>
    <row r="45" spans="1:3" ht="15">
      <c r="A45" s="12" t="s">
        <v>571</v>
      </c>
      <c r="B45" s="4" t="s">
        <v>166</v>
      </c>
      <c r="C45" s="25"/>
    </row>
    <row r="46" spans="1:3" ht="15">
      <c r="A46" s="12" t="s">
        <v>572</v>
      </c>
      <c r="B46" s="4" t="s">
        <v>166</v>
      </c>
      <c r="C46" s="25"/>
    </row>
    <row r="47" spans="1:3" ht="15">
      <c r="A47" s="12" t="s">
        <v>573</v>
      </c>
      <c r="B47" s="4" t="s">
        <v>166</v>
      </c>
      <c r="C47" s="25"/>
    </row>
    <row r="48" spans="1:3" ht="15">
      <c r="A48" s="12" t="s">
        <v>574</v>
      </c>
      <c r="B48" s="4" t="s">
        <v>166</v>
      </c>
      <c r="C48" s="25"/>
    </row>
    <row r="49" spans="1:3" ht="25.5">
      <c r="A49" s="10" t="s">
        <v>411</v>
      </c>
      <c r="B49" s="7" t="s">
        <v>166</v>
      </c>
      <c r="C49" s="25"/>
    </row>
    <row r="50" spans="1:3" ht="15">
      <c r="A50" s="12" t="s">
        <v>565</v>
      </c>
      <c r="B50" s="4" t="s">
        <v>171</v>
      </c>
      <c r="C50" s="25"/>
    </row>
    <row r="51" spans="1:3" ht="15">
      <c r="A51" s="12" t="s">
        <v>566</v>
      </c>
      <c r="B51" s="4" t="s">
        <v>171</v>
      </c>
      <c r="C51" s="25"/>
    </row>
    <row r="52" spans="1:3" ht="15">
      <c r="A52" s="12" t="s">
        <v>567</v>
      </c>
      <c r="B52" s="4" t="s">
        <v>171</v>
      </c>
      <c r="C52" s="25"/>
    </row>
    <row r="53" spans="1:3" ht="15">
      <c r="A53" s="4" t="s">
        <v>568</v>
      </c>
      <c r="B53" s="4" t="s">
        <v>171</v>
      </c>
      <c r="C53" s="25"/>
    </row>
    <row r="54" spans="1:3" ht="15">
      <c r="A54" s="4" t="s">
        <v>569</v>
      </c>
      <c r="B54" s="4" t="s">
        <v>171</v>
      </c>
      <c r="C54" s="25"/>
    </row>
    <row r="55" spans="1:3" ht="15">
      <c r="A55" s="4" t="s">
        <v>570</v>
      </c>
      <c r="B55" s="4" t="s">
        <v>171</v>
      </c>
      <c r="C55" s="25"/>
    </row>
    <row r="56" spans="1:3" ht="15">
      <c r="A56" s="12" t="s">
        <v>571</v>
      </c>
      <c r="B56" s="4" t="s">
        <v>171</v>
      </c>
      <c r="C56" s="25"/>
    </row>
    <row r="57" spans="1:3" ht="15">
      <c r="A57" s="12" t="s">
        <v>575</v>
      </c>
      <c r="B57" s="4" t="s">
        <v>171</v>
      </c>
      <c r="C57" s="25"/>
    </row>
    <row r="58" spans="1:3" ht="15">
      <c r="A58" s="12" t="s">
        <v>573</v>
      </c>
      <c r="B58" s="4" t="s">
        <v>171</v>
      </c>
      <c r="C58" s="25"/>
    </row>
    <row r="59" spans="1:3" ht="15">
      <c r="A59" s="12" t="s">
        <v>574</v>
      </c>
      <c r="B59" s="4" t="s">
        <v>171</v>
      </c>
      <c r="C59" s="25"/>
    </row>
    <row r="60" spans="1:3" ht="15">
      <c r="A60" s="14" t="s">
        <v>412</v>
      </c>
      <c r="B60" s="7" t="s">
        <v>171</v>
      </c>
      <c r="C60" s="25"/>
    </row>
    <row r="61" spans="1:3" ht="15">
      <c r="A61" s="12" t="s">
        <v>555</v>
      </c>
      <c r="B61" s="5" t="s">
        <v>199</v>
      </c>
      <c r="C61" s="25"/>
    </row>
    <row r="62" spans="1:3" ht="15">
      <c r="A62" s="12" t="s">
        <v>556</v>
      </c>
      <c r="B62" s="5" t="s">
        <v>199</v>
      </c>
      <c r="C62" s="25"/>
    </row>
    <row r="63" spans="1:3" ht="15">
      <c r="A63" s="12" t="s">
        <v>557</v>
      </c>
      <c r="B63" s="5" t="s">
        <v>199</v>
      </c>
      <c r="C63" s="25"/>
    </row>
    <row r="64" spans="1:3" ht="15">
      <c r="A64" s="12" t="s">
        <v>558</v>
      </c>
      <c r="B64" s="5" t="s">
        <v>199</v>
      </c>
      <c r="C64" s="25"/>
    </row>
    <row r="65" spans="1:3" ht="15">
      <c r="A65" s="12" t="s">
        <v>559</v>
      </c>
      <c r="B65" s="5" t="s">
        <v>199</v>
      </c>
      <c r="C65" s="25"/>
    </row>
    <row r="66" spans="1:3" ht="15">
      <c r="A66" s="12" t="s">
        <v>560</v>
      </c>
      <c r="B66" s="5" t="s">
        <v>199</v>
      </c>
      <c r="C66" s="25"/>
    </row>
    <row r="67" spans="1:3" ht="15">
      <c r="A67" s="12" t="s">
        <v>561</v>
      </c>
      <c r="B67" s="5" t="s">
        <v>199</v>
      </c>
      <c r="C67" s="25"/>
    </row>
    <row r="68" spans="1:3" ht="15">
      <c r="A68" s="12" t="s">
        <v>562</v>
      </c>
      <c r="B68" s="5" t="s">
        <v>199</v>
      </c>
      <c r="C68" s="25"/>
    </row>
    <row r="69" spans="1:3" ht="15">
      <c r="A69" s="12" t="s">
        <v>563</v>
      </c>
      <c r="B69" s="5" t="s">
        <v>199</v>
      </c>
      <c r="C69" s="25"/>
    </row>
    <row r="70" spans="1:3" ht="15">
      <c r="A70" s="12" t="s">
        <v>564</v>
      </c>
      <c r="B70" s="5" t="s">
        <v>199</v>
      </c>
      <c r="C70" s="25"/>
    </row>
    <row r="71" spans="1:3" ht="25.5">
      <c r="A71" s="10" t="s">
        <v>421</v>
      </c>
      <c r="B71" s="7" t="s">
        <v>199</v>
      </c>
      <c r="C71" s="25"/>
    </row>
    <row r="72" spans="1:3" ht="15">
      <c r="A72" s="12" t="s">
        <v>555</v>
      </c>
      <c r="B72" s="5" t="s">
        <v>200</v>
      </c>
      <c r="C72" s="25"/>
    </row>
    <row r="73" spans="1:3" ht="15">
      <c r="A73" s="12" t="s">
        <v>556</v>
      </c>
      <c r="B73" s="5" t="s">
        <v>200</v>
      </c>
      <c r="C73" s="25"/>
    </row>
    <row r="74" spans="1:3" ht="15">
      <c r="A74" s="12" t="s">
        <v>557</v>
      </c>
      <c r="B74" s="5" t="s">
        <v>200</v>
      </c>
      <c r="C74" s="25"/>
    </row>
    <row r="75" spans="1:3" ht="15">
      <c r="A75" s="12" t="s">
        <v>558</v>
      </c>
      <c r="B75" s="5" t="s">
        <v>200</v>
      </c>
      <c r="C75" s="25"/>
    </row>
    <row r="76" spans="1:3" ht="15">
      <c r="A76" s="12" t="s">
        <v>559</v>
      </c>
      <c r="B76" s="5" t="s">
        <v>200</v>
      </c>
      <c r="C76" s="25"/>
    </row>
    <row r="77" spans="1:3" ht="15">
      <c r="A77" s="12" t="s">
        <v>560</v>
      </c>
      <c r="B77" s="5" t="s">
        <v>200</v>
      </c>
      <c r="C77" s="25"/>
    </row>
    <row r="78" spans="1:3" ht="15">
      <c r="A78" s="12" t="s">
        <v>561</v>
      </c>
      <c r="B78" s="5" t="s">
        <v>200</v>
      </c>
      <c r="C78" s="25"/>
    </row>
    <row r="79" spans="1:3" ht="15">
      <c r="A79" s="12" t="s">
        <v>562</v>
      </c>
      <c r="B79" s="5" t="s">
        <v>200</v>
      </c>
      <c r="C79" s="25"/>
    </row>
    <row r="80" spans="1:3" ht="15">
      <c r="A80" s="12" t="s">
        <v>563</v>
      </c>
      <c r="B80" s="5" t="s">
        <v>200</v>
      </c>
      <c r="C80" s="25"/>
    </row>
    <row r="81" spans="1:3" ht="15">
      <c r="A81" s="12" t="s">
        <v>564</v>
      </c>
      <c r="B81" s="5" t="s">
        <v>200</v>
      </c>
      <c r="C81" s="25"/>
    </row>
    <row r="82" spans="1:3" ht="25.5">
      <c r="A82" s="10" t="s">
        <v>420</v>
      </c>
      <c r="B82" s="7" t="s">
        <v>200</v>
      </c>
      <c r="C82" s="25"/>
    </row>
    <row r="83" spans="1:3" ht="15">
      <c r="A83" s="12" t="s">
        <v>555</v>
      </c>
      <c r="B83" s="5" t="s">
        <v>201</v>
      </c>
      <c r="C83" s="25"/>
    </row>
    <row r="84" spans="1:3" ht="15">
      <c r="A84" s="12" t="s">
        <v>556</v>
      </c>
      <c r="B84" s="5" t="s">
        <v>201</v>
      </c>
      <c r="C84" s="25"/>
    </row>
    <row r="85" spans="1:3" ht="15">
      <c r="A85" s="12" t="s">
        <v>557</v>
      </c>
      <c r="B85" s="5" t="s">
        <v>201</v>
      </c>
      <c r="C85" s="25"/>
    </row>
    <row r="86" spans="1:3" ht="15">
      <c r="A86" s="12" t="s">
        <v>558</v>
      </c>
      <c r="B86" s="5" t="s">
        <v>201</v>
      </c>
      <c r="C86" s="25"/>
    </row>
    <row r="87" spans="1:3" ht="15">
      <c r="A87" s="12" t="s">
        <v>559</v>
      </c>
      <c r="B87" s="5" t="s">
        <v>201</v>
      </c>
      <c r="C87" s="25"/>
    </row>
    <row r="88" spans="1:3" ht="15">
      <c r="A88" s="12" t="s">
        <v>560</v>
      </c>
      <c r="B88" s="5" t="s">
        <v>201</v>
      </c>
      <c r="C88" s="25"/>
    </row>
    <row r="89" spans="1:3" ht="15">
      <c r="A89" s="12" t="s">
        <v>561</v>
      </c>
      <c r="B89" s="5" t="s">
        <v>201</v>
      </c>
      <c r="C89" s="25"/>
    </row>
    <row r="90" spans="1:3" ht="15">
      <c r="A90" s="12" t="s">
        <v>562</v>
      </c>
      <c r="B90" s="5" t="s">
        <v>201</v>
      </c>
      <c r="C90" s="25"/>
    </row>
    <row r="91" spans="1:3" ht="15">
      <c r="A91" s="12" t="s">
        <v>563</v>
      </c>
      <c r="B91" s="5" t="s">
        <v>201</v>
      </c>
      <c r="C91" s="25"/>
    </row>
    <row r="92" spans="1:3" ht="15">
      <c r="A92" s="12" t="s">
        <v>564</v>
      </c>
      <c r="B92" s="5" t="s">
        <v>201</v>
      </c>
      <c r="C92" s="25"/>
    </row>
    <row r="93" spans="1:3" ht="15">
      <c r="A93" s="10" t="s">
        <v>419</v>
      </c>
      <c r="B93" s="7" t="s">
        <v>201</v>
      </c>
      <c r="C93" s="25"/>
    </row>
    <row r="94" spans="1:3" ht="15">
      <c r="A94" s="12" t="s">
        <v>565</v>
      </c>
      <c r="B94" s="4" t="s">
        <v>203</v>
      </c>
      <c r="C94" s="112" t="e">
        <f>#REF!</f>
        <v>#REF!</v>
      </c>
    </row>
    <row r="95" spans="1:3" ht="15">
      <c r="A95" s="12" t="s">
        <v>566</v>
      </c>
      <c r="B95" s="5" t="s">
        <v>203</v>
      </c>
      <c r="C95" s="25"/>
    </row>
    <row r="96" spans="1:3" ht="15">
      <c r="A96" s="12" t="s">
        <v>567</v>
      </c>
      <c r="B96" s="4" t="s">
        <v>203</v>
      </c>
      <c r="C96" s="25"/>
    </row>
    <row r="97" spans="1:3" ht="15">
      <c r="A97" s="4" t="s">
        <v>568</v>
      </c>
      <c r="B97" s="5" t="s">
        <v>203</v>
      </c>
      <c r="C97" s="25"/>
    </row>
    <row r="98" spans="1:3" ht="15">
      <c r="A98" s="4" t="s">
        <v>569</v>
      </c>
      <c r="B98" s="4" t="s">
        <v>203</v>
      </c>
      <c r="C98" s="25"/>
    </row>
    <row r="99" spans="1:3" ht="15">
      <c r="A99" s="4" t="s">
        <v>570</v>
      </c>
      <c r="B99" s="5" t="s">
        <v>203</v>
      </c>
      <c r="C99" s="25"/>
    </row>
    <row r="100" spans="1:3" ht="15">
      <c r="A100" s="12" t="s">
        <v>571</v>
      </c>
      <c r="B100" s="4" t="s">
        <v>203</v>
      </c>
      <c r="C100" s="25"/>
    </row>
    <row r="101" spans="1:3" ht="15">
      <c r="A101" s="12" t="s">
        <v>575</v>
      </c>
      <c r="B101" s="5" t="s">
        <v>203</v>
      </c>
      <c r="C101" s="25"/>
    </row>
    <row r="102" spans="1:3" ht="15">
      <c r="A102" s="12" t="s">
        <v>573</v>
      </c>
      <c r="B102" s="4" t="s">
        <v>203</v>
      </c>
      <c r="C102" s="25"/>
    </row>
    <row r="103" spans="1:3" ht="15">
      <c r="A103" s="12" t="s">
        <v>574</v>
      </c>
      <c r="B103" s="5" t="s">
        <v>203</v>
      </c>
      <c r="C103" s="25"/>
    </row>
    <row r="104" spans="1:3" ht="25.5">
      <c r="A104" s="10" t="s">
        <v>418</v>
      </c>
      <c r="B104" s="7" t="s">
        <v>203</v>
      </c>
      <c r="C104" s="112" t="e">
        <f>SUM(C94:C103)</f>
        <v>#REF!</v>
      </c>
    </row>
    <row r="105" spans="1:3" ht="15">
      <c r="A105" s="12" t="s">
        <v>565</v>
      </c>
      <c r="B105" s="4" t="s">
        <v>206</v>
      </c>
      <c r="C105" s="25"/>
    </row>
    <row r="106" spans="1:3" ht="15">
      <c r="A106" s="12" t="s">
        <v>566</v>
      </c>
      <c r="B106" s="4" t="s">
        <v>206</v>
      </c>
      <c r="C106" s="25"/>
    </row>
    <row r="107" spans="1:3" ht="15">
      <c r="A107" s="12" t="s">
        <v>567</v>
      </c>
      <c r="B107" s="4" t="s">
        <v>206</v>
      </c>
      <c r="C107" s="25"/>
    </row>
    <row r="108" spans="1:3" ht="15">
      <c r="A108" s="4" t="s">
        <v>568</v>
      </c>
      <c r="B108" s="4" t="s">
        <v>206</v>
      </c>
      <c r="C108" s="25"/>
    </row>
    <row r="109" spans="1:3" ht="15">
      <c r="A109" s="4" t="s">
        <v>569</v>
      </c>
      <c r="B109" s="4" t="s">
        <v>206</v>
      </c>
      <c r="C109" s="25"/>
    </row>
    <row r="110" spans="1:3" ht="15">
      <c r="A110" s="4" t="s">
        <v>570</v>
      </c>
      <c r="B110" s="4" t="s">
        <v>206</v>
      </c>
      <c r="C110" s="25"/>
    </row>
    <row r="111" spans="1:3" ht="15">
      <c r="A111" s="12" t="s">
        <v>571</v>
      </c>
      <c r="B111" s="4" t="s">
        <v>206</v>
      </c>
      <c r="C111" s="25"/>
    </row>
    <row r="112" spans="1:3" ht="15">
      <c r="A112" s="12" t="s">
        <v>575</v>
      </c>
      <c r="B112" s="4" t="s">
        <v>206</v>
      </c>
      <c r="C112" s="25"/>
    </row>
    <row r="113" spans="1:3" ht="15">
      <c r="A113" s="12" t="s">
        <v>573</v>
      </c>
      <c r="B113" s="4" t="s">
        <v>206</v>
      </c>
      <c r="C113" s="25"/>
    </row>
    <row r="114" spans="1:3" ht="15">
      <c r="A114" s="12" t="s">
        <v>574</v>
      </c>
      <c r="B114" s="4" t="s">
        <v>206</v>
      </c>
      <c r="C114" s="25"/>
    </row>
    <row r="115" spans="1:3" ht="15">
      <c r="A115" s="14" t="s">
        <v>457</v>
      </c>
      <c r="B115" s="7" t="s">
        <v>206</v>
      </c>
      <c r="C115" s="25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511" t="s">
        <v>551</v>
      </c>
      <c r="B1" s="510"/>
      <c r="C1" s="510"/>
    </row>
    <row r="2" spans="1:3" ht="25.5" customHeight="1">
      <c r="A2" s="509" t="s">
        <v>20</v>
      </c>
      <c r="B2" s="510"/>
      <c r="C2" s="510"/>
    </row>
    <row r="3" spans="1:3" ht="15.75" customHeight="1">
      <c r="A3" s="67"/>
      <c r="B3" s="68"/>
      <c r="C3" s="68"/>
    </row>
    <row r="4" ht="21" customHeight="1">
      <c r="A4" s="3" t="s">
        <v>635</v>
      </c>
    </row>
    <row r="5" spans="1:3" ht="25.5">
      <c r="A5" s="41" t="s">
        <v>606</v>
      </c>
      <c r="B5" s="2" t="s">
        <v>72</v>
      </c>
      <c r="C5" s="91" t="s">
        <v>7</v>
      </c>
    </row>
    <row r="6" spans="1:3" ht="15">
      <c r="A6" s="12" t="s">
        <v>576</v>
      </c>
      <c r="B6" s="5" t="s">
        <v>268</v>
      </c>
      <c r="C6" s="25"/>
    </row>
    <row r="7" spans="1:3" ht="15">
      <c r="A7" s="12" t="s">
        <v>585</v>
      </c>
      <c r="B7" s="5" t="s">
        <v>268</v>
      </c>
      <c r="C7" s="25"/>
    </row>
    <row r="8" spans="1:3" ht="30">
      <c r="A8" s="12" t="s">
        <v>586</v>
      </c>
      <c r="B8" s="5" t="s">
        <v>268</v>
      </c>
      <c r="C8" s="25"/>
    </row>
    <row r="9" spans="1:3" ht="15">
      <c r="A9" s="12" t="s">
        <v>584</v>
      </c>
      <c r="B9" s="5" t="s">
        <v>268</v>
      </c>
      <c r="C9" s="25"/>
    </row>
    <row r="10" spans="1:3" ht="15">
      <c r="A10" s="12" t="s">
        <v>583</v>
      </c>
      <c r="B10" s="5" t="s">
        <v>268</v>
      </c>
      <c r="C10" s="25"/>
    </row>
    <row r="11" spans="1:3" ht="15">
      <c r="A11" s="12" t="s">
        <v>582</v>
      </c>
      <c r="B11" s="5" t="s">
        <v>268</v>
      </c>
      <c r="C11" s="25"/>
    </row>
    <row r="12" spans="1:3" ht="15">
      <c r="A12" s="12" t="s">
        <v>577</v>
      </c>
      <c r="B12" s="5" t="s">
        <v>268</v>
      </c>
      <c r="C12" s="25"/>
    </row>
    <row r="13" spans="1:3" ht="15">
      <c r="A13" s="12" t="s">
        <v>578</v>
      </c>
      <c r="B13" s="5" t="s">
        <v>268</v>
      </c>
      <c r="C13" s="25"/>
    </row>
    <row r="14" spans="1:3" ht="15">
      <c r="A14" s="12" t="s">
        <v>579</v>
      </c>
      <c r="B14" s="5" t="s">
        <v>268</v>
      </c>
      <c r="C14" s="25"/>
    </row>
    <row r="15" spans="1:3" ht="15">
      <c r="A15" s="12" t="s">
        <v>580</v>
      </c>
      <c r="B15" s="5" t="s">
        <v>268</v>
      </c>
      <c r="C15" s="25"/>
    </row>
    <row r="16" spans="1:3" ht="25.5">
      <c r="A16" s="6" t="s">
        <v>467</v>
      </c>
      <c r="B16" s="7" t="s">
        <v>268</v>
      </c>
      <c r="C16" s="25"/>
    </row>
    <row r="17" spans="1:3" ht="15">
      <c r="A17" s="12" t="s">
        <v>576</v>
      </c>
      <c r="B17" s="5" t="s">
        <v>269</v>
      </c>
      <c r="C17" s="25"/>
    </row>
    <row r="18" spans="1:3" ht="15">
      <c r="A18" s="12" t="s">
        <v>585</v>
      </c>
      <c r="B18" s="5" t="s">
        <v>269</v>
      </c>
      <c r="C18" s="25"/>
    </row>
    <row r="19" spans="1:3" ht="30">
      <c r="A19" s="12" t="s">
        <v>586</v>
      </c>
      <c r="B19" s="5" t="s">
        <v>269</v>
      </c>
      <c r="C19" s="25"/>
    </row>
    <row r="20" spans="1:3" ht="15">
      <c r="A20" s="12" t="s">
        <v>584</v>
      </c>
      <c r="B20" s="5" t="s">
        <v>269</v>
      </c>
      <c r="C20" s="25"/>
    </row>
    <row r="21" spans="1:3" ht="15">
      <c r="A21" s="12" t="s">
        <v>583</v>
      </c>
      <c r="B21" s="5" t="s">
        <v>269</v>
      </c>
      <c r="C21" s="25"/>
    </row>
    <row r="22" spans="1:3" ht="15">
      <c r="A22" s="12" t="s">
        <v>582</v>
      </c>
      <c r="B22" s="5" t="s">
        <v>269</v>
      </c>
      <c r="C22" s="25"/>
    </row>
    <row r="23" spans="1:3" ht="15">
      <c r="A23" s="12" t="s">
        <v>577</v>
      </c>
      <c r="B23" s="5" t="s">
        <v>269</v>
      </c>
      <c r="C23" s="25"/>
    </row>
    <row r="24" spans="1:3" ht="15">
      <c r="A24" s="12" t="s">
        <v>578</v>
      </c>
      <c r="B24" s="5" t="s">
        <v>269</v>
      </c>
      <c r="C24" s="25"/>
    </row>
    <row r="25" spans="1:3" ht="15">
      <c r="A25" s="12" t="s">
        <v>579</v>
      </c>
      <c r="B25" s="5" t="s">
        <v>269</v>
      </c>
      <c r="C25" s="25"/>
    </row>
    <row r="26" spans="1:3" ht="15">
      <c r="A26" s="12" t="s">
        <v>580</v>
      </c>
      <c r="B26" s="5" t="s">
        <v>269</v>
      </c>
      <c r="C26" s="25"/>
    </row>
    <row r="27" spans="1:3" ht="25.5">
      <c r="A27" s="6" t="s">
        <v>525</v>
      </c>
      <c r="B27" s="7" t="s">
        <v>269</v>
      </c>
      <c r="C27" s="25"/>
    </row>
    <row r="28" spans="1:3" ht="15">
      <c r="A28" s="12" t="s">
        <v>576</v>
      </c>
      <c r="B28" s="5" t="s">
        <v>270</v>
      </c>
      <c r="C28" s="25"/>
    </row>
    <row r="29" spans="1:3" ht="15">
      <c r="A29" s="12" t="s">
        <v>585</v>
      </c>
      <c r="B29" s="5" t="s">
        <v>270</v>
      </c>
      <c r="C29" s="25"/>
    </row>
    <row r="30" spans="1:3" ht="30">
      <c r="A30" s="12" t="s">
        <v>586</v>
      </c>
      <c r="B30" s="5" t="s">
        <v>270</v>
      </c>
      <c r="C30" s="25"/>
    </row>
    <row r="31" spans="1:3" ht="15">
      <c r="A31" s="12" t="s">
        <v>584</v>
      </c>
      <c r="B31" s="5" t="s">
        <v>270</v>
      </c>
      <c r="C31" s="25"/>
    </row>
    <row r="32" spans="1:3" ht="15">
      <c r="A32" s="12" t="s">
        <v>583</v>
      </c>
      <c r="B32" s="5" t="s">
        <v>270</v>
      </c>
      <c r="C32" s="25"/>
    </row>
    <row r="33" spans="1:3" ht="15">
      <c r="A33" s="12" t="s">
        <v>582</v>
      </c>
      <c r="B33" s="5" t="s">
        <v>270</v>
      </c>
      <c r="C33" s="25"/>
    </row>
    <row r="34" spans="1:3" ht="15">
      <c r="A34" s="12" t="s">
        <v>577</v>
      </c>
      <c r="B34" s="5" t="s">
        <v>270</v>
      </c>
      <c r="C34" s="25"/>
    </row>
    <row r="35" spans="1:3" ht="15">
      <c r="A35" s="12" t="s">
        <v>578</v>
      </c>
      <c r="B35" s="5" t="s">
        <v>270</v>
      </c>
      <c r="C35" s="25"/>
    </row>
    <row r="36" spans="1:3" ht="15">
      <c r="A36" s="12" t="s">
        <v>579</v>
      </c>
      <c r="B36" s="5" t="s">
        <v>270</v>
      </c>
      <c r="C36" s="25"/>
    </row>
    <row r="37" spans="1:3" ht="15">
      <c r="A37" s="12" t="s">
        <v>580</v>
      </c>
      <c r="B37" s="5" t="s">
        <v>270</v>
      </c>
      <c r="C37" s="25"/>
    </row>
    <row r="38" spans="1:3" ht="15">
      <c r="A38" s="6" t="s">
        <v>524</v>
      </c>
      <c r="B38" s="7" t="s">
        <v>270</v>
      </c>
      <c r="C38" s="25"/>
    </row>
    <row r="39" spans="1:3" ht="15">
      <c r="A39" s="12" t="s">
        <v>576</v>
      </c>
      <c r="B39" s="5" t="s">
        <v>276</v>
      </c>
      <c r="C39" s="25"/>
    </row>
    <row r="40" spans="1:3" ht="15">
      <c r="A40" s="12" t="s">
        <v>585</v>
      </c>
      <c r="B40" s="5" t="s">
        <v>276</v>
      </c>
      <c r="C40" s="25"/>
    </row>
    <row r="41" spans="1:3" ht="30">
      <c r="A41" s="12" t="s">
        <v>586</v>
      </c>
      <c r="B41" s="5" t="s">
        <v>276</v>
      </c>
      <c r="C41" s="25"/>
    </row>
    <row r="42" spans="1:3" ht="15">
      <c r="A42" s="12" t="s">
        <v>584</v>
      </c>
      <c r="B42" s="5" t="s">
        <v>276</v>
      </c>
      <c r="C42" s="25"/>
    </row>
    <row r="43" spans="1:3" ht="15">
      <c r="A43" s="12" t="s">
        <v>583</v>
      </c>
      <c r="B43" s="5" t="s">
        <v>276</v>
      </c>
      <c r="C43" s="25"/>
    </row>
    <row r="44" spans="1:3" ht="15">
      <c r="A44" s="12" t="s">
        <v>582</v>
      </c>
      <c r="B44" s="5" t="s">
        <v>276</v>
      </c>
      <c r="C44" s="25"/>
    </row>
    <row r="45" spans="1:3" ht="15">
      <c r="A45" s="12" t="s">
        <v>577</v>
      </c>
      <c r="B45" s="5" t="s">
        <v>276</v>
      </c>
      <c r="C45" s="25"/>
    </row>
    <row r="46" spans="1:3" ht="15">
      <c r="A46" s="12" t="s">
        <v>578</v>
      </c>
      <c r="B46" s="5" t="s">
        <v>276</v>
      </c>
      <c r="C46" s="25"/>
    </row>
    <row r="47" spans="1:3" ht="15">
      <c r="A47" s="12" t="s">
        <v>579</v>
      </c>
      <c r="B47" s="5" t="s">
        <v>276</v>
      </c>
      <c r="C47" s="25"/>
    </row>
    <row r="48" spans="1:3" ht="15">
      <c r="A48" s="12" t="s">
        <v>580</v>
      </c>
      <c r="B48" s="5" t="s">
        <v>276</v>
      </c>
      <c r="C48" s="25"/>
    </row>
    <row r="49" spans="1:3" ht="25.5">
      <c r="A49" s="6" t="s">
        <v>523</v>
      </c>
      <c r="B49" s="7" t="s">
        <v>276</v>
      </c>
      <c r="C49" s="25"/>
    </row>
    <row r="50" spans="1:3" ht="15">
      <c r="A50" s="12" t="s">
        <v>581</v>
      </c>
      <c r="B50" s="5" t="s">
        <v>277</v>
      </c>
      <c r="C50" s="25"/>
    </row>
    <row r="51" spans="1:3" ht="15">
      <c r="A51" s="12" t="s">
        <v>585</v>
      </c>
      <c r="B51" s="5" t="s">
        <v>277</v>
      </c>
      <c r="C51" s="25"/>
    </row>
    <row r="52" spans="1:3" ht="30">
      <c r="A52" s="12" t="s">
        <v>586</v>
      </c>
      <c r="B52" s="5" t="s">
        <v>277</v>
      </c>
      <c r="C52" s="25"/>
    </row>
    <row r="53" spans="1:3" ht="15">
      <c r="A53" s="12" t="s">
        <v>584</v>
      </c>
      <c r="B53" s="5" t="s">
        <v>277</v>
      </c>
      <c r="C53" s="25"/>
    </row>
    <row r="54" spans="1:3" ht="15">
      <c r="A54" s="12" t="s">
        <v>583</v>
      </c>
      <c r="B54" s="5" t="s">
        <v>277</v>
      </c>
      <c r="C54" s="25"/>
    </row>
    <row r="55" spans="1:3" ht="15">
      <c r="A55" s="12" t="s">
        <v>582</v>
      </c>
      <c r="B55" s="5" t="s">
        <v>277</v>
      </c>
      <c r="C55" s="25"/>
    </row>
    <row r="56" spans="1:3" ht="15">
      <c r="A56" s="12" t="s">
        <v>577</v>
      </c>
      <c r="B56" s="5" t="s">
        <v>277</v>
      </c>
      <c r="C56" s="25"/>
    </row>
    <row r="57" spans="1:3" ht="15">
      <c r="A57" s="12" t="s">
        <v>578</v>
      </c>
      <c r="B57" s="5" t="s">
        <v>277</v>
      </c>
      <c r="C57" s="25"/>
    </row>
    <row r="58" spans="1:3" ht="15">
      <c r="A58" s="12" t="s">
        <v>579</v>
      </c>
      <c r="B58" s="5" t="s">
        <v>277</v>
      </c>
      <c r="C58" s="25"/>
    </row>
    <row r="59" spans="1:3" ht="15">
      <c r="A59" s="12" t="s">
        <v>580</v>
      </c>
      <c r="B59" s="5" t="s">
        <v>277</v>
      </c>
      <c r="C59" s="25"/>
    </row>
    <row r="60" spans="1:3" ht="25.5">
      <c r="A60" s="6" t="s">
        <v>526</v>
      </c>
      <c r="B60" s="7" t="s">
        <v>277</v>
      </c>
      <c r="C60" s="25"/>
    </row>
    <row r="61" spans="1:3" ht="15">
      <c r="A61" s="12" t="s">
        <v>576</v>
      </c>
      <c r="B61" s="5" t="s">
        <v>278</v>
      </c>
      <c r="C61" s="25"/>
    </row>
    <row r="62" spans="1:3" ht="15">
      <c r="A62" s="12" t="s">
        <v>585</v>
      </c>
      <c r="B62" s="5" t="s">
        <v>278</v>
      </c>
      <c r="C62" s="25"/>
    </row>
    <row r="63" spans="1:3" ht="30">
      <c r="A63" s="12" t="s">
        <v>586</v>
      </c>
      <c r="B63" s="5" t="s">
        <v>278</v>
      </c>
      <c r="C63" s="25"/>
    </row>
    <row r="64" spans="1:3" ht="15">
      <c r="A64" s="12" t="s">
        <v>584</v>
      </c>
      <c r="B64" s="5" t="s">
        <v>278</v>
      </c>
      <c r="C64" s="25"/>
    </row>
    <row r="65" spans="1:3" ht="15">
      <c r="A65" s="12" t="s">
        <v>583</v>
      </c>
      <c r="B65" s="5" t="s">
        <v>278</v>
      </c>
      <c r="C65" s="25"/>
    </row>
    <row r="66" spans="1:3" ht="15">
      <c r="A66" s="12" t="s">
        <v>582</v>
      </c>
      <c r="B66" s="5" t="s">
        <v>278</v>
      </c>
      <c r="C66" s="25"/>
    </row>
    <row r="67" spans="1:3" ht="15">
      <c r="A67" s="12" t="s">
        <v>577</v>
      </c>
      <c r="B67" s="5" t="s">
        <v>278</v>
      </c>
      <c r="C67" s="25"/>
    </row>
    <row r="68" spans="1:3" ht="15">
      <c r="A68" s="12" t="s">
        <v>578</v>
      </c>
      <c r="B68" s="5" t="s">
        <v>278</v>
      </c>
      <c r="C68" s="25"/>
    </row>
    <row r="69" spans="1:3" ht="15">
      <c r="A69" s="12" t="s">
        <v>579</v>
      </c>
      <c r="B69" s="5" t="s">
        <v>278</v>
      </c>
      <c r="C69" s="25"/>
    </row>
    <row r="70" spans="1:3" ht="15">
      <c r="A70" s="12" t="s">
        <v>580</v>
      </c>
      <c r="B70" s="5" t="s">
        <v>278</v>
      </c>
      <c r="C70" s="25"/>
    </row>
    <row r="71" spans="1:3" ht="15">
      <c r="A71" s="6" t="s">
        <v>472</v>
      </c>
      <c r="B71" s="7" t="s">
        <v>278</v>
      </c>
      <c r="C71" s="25"/>
    </row>
    <row r="72" spans="1:3" ht="15">
      <c r="A72" s="12" t="s">
        <v>587</v>
      </c>
      <c r="B72" s="4" t="s">
        <v>328</v>
      </c>
      <c r="C72" s="25"/>
    </row>
    <row r="73" spans="1:3" ht="15">
      <c r="A73" s="12" t="s">
        <v>588</v>
      </c>
      <c r="B73" s="4" t="s">
        <v>328</v>
      </c>
      <c r="C73" s="25"/>
    </row>
    <row r="74" spans="1:3" ht="15">
      <c r="A74" s="12" t="s">
        <v>596</v>
      </c>
      <c r="B74" s="4" t="s">
        <v>328</v>
      </c>
      <c r="C74" s="25"/>
    </row>
    <row r="75" spans="1:3" ht="15">
      <c r="A75" s="4" t="s">
        <v>595</v>
      </c>
      <c r="B75" s="4" t="s">
        <v>328</v>
      </c>
      <c r="C75" s="25"/>
    </row>
    <row r="76" spans="1:3" ht="15">
      <c r="A76" s="4" t="s">
        <v>594</v>
      </c>
      <c r="B76" s="4" t="s">
        <v>328</v>
      </c>
      <c r="C76" s="25"/>
    </row>
    <row r="77" spans="1:3" ht="15">
      <c r="A77" s="4" t="s">
        <v>593</v>
      </c>
      <c r="B77" s="4" t="s">
        <v>328</v>
      </c>
      <c r="C77" s="25"/>
    </row>
    <row r="78" spans="1:3" ht="15">
      <c r="A78" s="12" t="s">
        <v>592</v>
      </c>
      <c r="B78" s="4" t="s">
        <v>328</v>
      </c>
      <c r="C78" s="25"/>
    </row>
    <row r="79" spans="1:3" ht="15">
      <c r="A79" s="12" t="s">
        <v>597</v>
      </c>
      <c r="B79" s="4" t="s">
        <v>328</v>
      </c>
      <c r="C79" s="25"/>
    </row>
    <row r="80" spans="1:3" ht="15">
      <c r="A80" s="12" t="s">
        <v>589</v>
      </c>
      <c r="B80" s="4" t="s">
        <v>328</v>
      </c>
      <c r="C80" s="25"/>
    </row>
    <row r="81" spans="1:3" ht="15">
      <c r="A81" s="12" t="s">
        <v>590</v>
      </c>
      <c r="B81" s="4" t="s">
        <v>328</v>
      </c>
      <c r="C81" s="25"/>
    </row>
    <row r="82" spans="1:3" ht="25.5">
      <c r="A82" s="6" t="s">
        <v>543</v>
      </c>
      <c r="B82" s="7" t="s">
        <v>328</v>
      </c>
      <c r="C82" s="25"/>
    </row>
    <row r="83" spans="1:3" ht="15">
      <c r="A83" s="12" t="s">
        <v>587</v>
      </c>
      <c r="B83" s="4" t="s">
        <v>329</v>
      </c>
      <c r="C83" s="25"/>
    </row>
    <row r="84" spans="1:3" ht="15">
      <c r="A84" s="12" t="s">
        <v>588</v>
      </c>
      <c r="B84" s="4" t="s">
        <v>329</v>
      </c>
      <c r="C84" s="25"/>
    </row>
    <row r="85" spans="1:3" ht="15">
      <c r="A85" s="12" t="s">
        <v>596</v>
      </c>
      <c r="B85" s="4" t="s">
        <v>329</v>
      </c>
      <c r="C85" s="25"/>
    </row>
    <row r="86" spans="1:3" ht="15">
      <c r="A86" s="4" t="s">
        <v>595</v>
      </c>
      <c r="B86" s="4" t="s">
        <v>329</v>
      </c>
      <c r="C86" s="25"/>
    </row>
    <row r="87" spans="1:3" ht="15">
      <c r="A87" s="4" t="s">
        <v>594</v>
      </c>
      <c r="B87" s="4" t="s">
        <v>329</v>
      </c>
      <c r="C87" s="25"/>
    </row>
    <row r="88" spans="1:3" ht="15">
      <c r="A88" s="4" t="s">
        <v>593</v>
      </c>
      <c r="B88" s="4" t="s">
        <v>329</v>
      </c>
      <c r="C88" s="25"/>
    </row>
    <row r="89" spans="1:3" ht="15">
      <c r="A89" s="12" t="s">
        <v>592</v>
      </c>
      <c r="B89" s="4" t="s">
        <v>329</v>
      </c>
      <c r="C89" s="25"/>
    </row>
    <row r="90" spans="1:3" ht="15">
      <c r="A90" s="12" t="s">
        <v>591</v>
      </c>
      <c r="B90" s="4" t="s">
        <v>329</v>
      </c>
      <c r="C90" s="25"/>
    </row>
    <row r="91" spans="1:3" ht="15">
      <c r="A91" s="12" t="s">
        <v>589</v>
      </c>
      <c r="B91" s="4" t="s">
        <v>329</v>
      </c>
      <c r="C91" s="25"/>
    </row>
    <row r="92" spans="1:3" ht="15">
      <c r="A92" s="12" t="s">
        <v>590</v>
      </c>
      <c r="B92" s="4" t="s">
        <v>329</v>
      </c>
      <c r="C92" s="25"/>
    </row>
    <row r="93" spans="1:3" ht="15">
      <c r="A93" s="14" t="s">
        <v>544</v>
      </c>
      <c r="B93" s="7" t="s">
        <v>329</v>
      </c>
      <c r="C93" s="25"/>
    </row>
    <row r="94" spans="1:3" ht="15">
      <c r="A94" s="12" t="s">
        <v>587</v>
      </c>
      <c r="B94" s="4" t="s">
        <v>333</v>
      </c>
      <c r="C94" s="25"/>
    </row>
    <row r="95" spans="1:3" ht="15">
      <c r="A95" s="12" t="s">
        <v>588</v>
      </c>
      <c r="B95" s="4" t="s">
        <v>333</v>
      </c>
      <c r="C95" s="25"/>
    </row>
    <row r="96" spans="1:3" ht="15">
      <c r="A96" s="12" t="s">
        <v>596</v>
      </c>
      <c r="B96" s="4" t="s">
        <v>333</v>
      </c>
      <c r="C96" s="25"/>
    </row>
    <row r="97" spans="1:3" ht="15">
      <c r="A97" s="4" t="s">
        <v>595</v>
      </c>
      <c r="B97" s="4" t="s">
        <v>333</v>
      </c>
      <c r="C97" s="25"/>
    </row>
    <row r="98" spans="1:3" ht="15">
      <c r="A98" s="4" t="s">
        <v>594</v>
      </c>
      <c r="B98" s="4" t="s">
        <v>333</v>
      </c>
      <c r="C98" s="25"/>
    </row>
    <row r="99" spans="1:3" ht="15">
      <c r="A99" s="4" t="s">
        <v>593</v>
      </c>
      <c r="B99" s="4" t="s">
        <v>333</v>
      </c>
      <c r="C99" s="25"/>
    </row>
    <row r="100" spans="1:3" ht="15">
      <c r="A100" s="12" t="s">
        <v>592</v>
      </c>
      <c r="B100" s="4" t="s">
        <v>333</v>
      </c>
      <c r="C100" s="25"/>
    </row>
    <row r="101" spans="1:3" ht="15">
      <c r="A101" s="12" t="s">
        <v>597</v>
      </c>
      <c r="B101" s="4" t="s">
        <v>333</v>
      </c>
      <c r="C101" s="25"/>
    </row>
    <row r="102" spans="1:3" ht="15">
      <c r="A102" s="12" t="s">
        <v>589</v>
      </c>
      <c r="B102" s="4" t="s">
        <v>333</v>
      </c>
      <c r="C102" s="25"/>
    </row>
    <row r="103" spans="1:3" ht="15">
      <c r="A103" s="12" t="s">
        <v>590</v>
      </c>
      <c r="B103" s="4" t="s">
        <v>333</v>
      </c>
      <c r="C103" s="25"/>
    </row>
    <row r="104" spans="1:3" ht="25.5">
      <c r="A104" s="6" t="s">
        <v>545</v>
      </c>
      <c r="B104" s="7" t="s">
        <v>333</v>
      </c>
      <c r="C104" s="25"/>
    </row>
    <row r="105" spans="1:3" ht="15">
      <c r="A105" s="12" t="s">
        <v>587</v>
      </c>
      <c r="B105" s="4" t="s">
        <v>334</v>
      </c>
      <c r="C105" s="25"/>
    </row>
    <row r="106" spans="1:3" ht="15">
      <c r="A106" s="12" t="s">
        <v>588</v>
      </c>
      <c r="B106" s="4" t="s">
        <v>334</v>
      </c>
      <c r="C106" s="25"/>
    </row>
    <row r="107" spans="1:3" ht="15">
      <c r="A107" s="12" t="s">
        <v>596</v>
      </c>
      <c r="B107" s="4" t="s">
        <v>334</v>
      </c>
      <c r="C107" s="25"/>
    </row>
    <row r="108" spans="1:3" ht="15">
      <c r="A108" s="4" t="s">
        <v>595</v>
      </c>
      <c r="B108" s="4" t="s">
        <v>334</v>
      </c>
      <c r="C108" s="25"/>
    </row>
    <row r="109" spans="1:3" ht="15">
      <c r="A109" s="4" t="s">
        <v>594</v>
      </c>
      <c r="B109" s="4" t="s">
        <v>334</v>
      </c>
      <c r="C109" s="25"/>
    </row>
    <row r="110" spans="1:3" ht="15">
      <c r="A110" s="4" t="s">
        <v>593</v>
      </c>
      <c r="B110" s="4" t="s">
        <v>334</v>
      </c>
      <c r="C110" s="25"/>
    </row>
    <row r="111" spans="1:3" ht="15">
      <c r="A111" s="12" t="s">
        <v>592</v>
      </c>
      <c r="B111" s="4" t="s">
        <v>334</v>
      </c>
      <c r="C111" s="25"/>
    </row>
    <row r="112" spans="1:3" ht="15">
      <c r="A112" s="12" t="s">
        <v>591</v>
      </c>
      <c r="B112" s="4" t="s">
        <v>334</v>
      </c>
      <c r="C112" s="25"/>
    </row>
    <row r="113" spans="1:3" ht="15">
      <c r="A113" s="12" t="s">
        <v>589</v>
      </c>
      <c r="B113" s="4" t="s">
        <v>334</v>
      </c>
      <c r="C113" s="25"/>
    </row>
    <row r="114" spans="1:3" ht="15">
      <c r="A114" s="12" t="s">
        <v>590</v>
      </c>
      <c r="B114" s="4" t="s">
        <v>334</v>
      </c>
      <c r="C114" s="25"/>
    </row>
    <row r="115" spans="1:3" ht="15">
      <c r="A115" s="14" t="s">
        <v>546</v>
      </c>
      <c r="B115" s="7" t="s">
        <v>334</v>
      </c>
      <c r="C115" s="25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C33" sqref="C33"/>
    </sheetView>
  </sheetViews>
  <sheetFormatPr defaultColWidth="9.140625" defaultRowHeight="15"/>
  <cols>
    <col min="1" max="1" width="56.00390625" style="0" customWidth="1"/>
    <col min="3" max="3" width="16.8515625" style="0" customWidth="1"/>
  </cols>
  <sheetData>
    <row r="1" spans="1:3" ht="24" customHeight="1">
      <c r="A1" s="511" t="s">
        <v>551</v>
      </c>
      <c r="B1" s="510"/>
      <c r="C1" s="510"/>
    </row>
    <row r="2" spans="1:3" ht="26.25" customHeight="1">
      <c r="A2" s="509" t="s">
        <v>16</v>
      </c>
      <c r="B2" s="510"/>
      <c r="C2" s="510"/>
    </row>
    <row r="4" spans="1:3" ht="25.5">
      <c r="A4" s="41" t="s">
        <v>606</v>
      </c>
      <c r="B4" s="2" t="s">
        <v>72</v>
      </c>
      <c r="C4" s="91" t="s">
        <v>7</v>
      </c>
    </row>
    <row r="5" spans="1:3" ht="15">
      <c r="A5" s="4" t="s">
        <v>527</v>
      </c>
      <c r="B5" s="4" t="s">
        <v>285</v>
      </c>
      <c r="C5" s="25" t="e">
        <f>#REF!</f>
        <v>#REF!</v>
      </c>
    </row>
    <row r="6" spans="1:3" ht="15">
      <c r="A6" s="4" t="s">
        <v>528</v>
      </c>
      <c r="B6" s="4" t="s">
        <v>285</v>
      </c>
      <c r="C6" s="25"/>
    </row>
    <row r="7" spans="1:3" ht="15">
      <c r="A7" s="4" t="s">
        <v>529</v>
      </c>
      <c r="B7" s="4" t="s">
        <v>285</v>
      </c>
      <c r="C7" s="25"/>
    </row>
    <row r="8" spans="1:3" ht="15">
      <c r="A8" s="4" t="s">
        <v>530</v>
      </c>
      <c r="B8" s="4" t="s">
        <v>285</v>
      </c>
      <c r="C8" s="25"/>
    </row>
    <row r="9" spans="1:3" ht="15">
      <c r="A9" s="6" t="s">
        <v>477</v>
      </c>
      <c r="B9" s="7" t="s">
        <v>285</v>
      </c>
      <c r="C9" s="25" t="e">
        <f>#REF!</f>
        <v>#REF!</v>
      </c>
    </row>
    <row r="10" spans="1:3" ht="15">
      <c r="A10" s="4" t="s">
        <v>478</v>
      </c>
      <c r="B10" s="5" t="s">
        <v>286</v>
      </c>
      <c r="C10" s="25" t="e">
        <f>#REF!</f>
        <v>#REF!</v>
      </c>
    </row>
    <row r="11" spans="1:3" ht="27">
      <c r="A11" s="52" t="s">
        <v>287</v>
      </c>
      <c r="B11" s="52" t="s">
        <v>286</v>
      </c>
      <c r="C11" s="25" t="e">
        <f>#REF!</f>
        <v>#REF!</v>
      </c>
    </row>
    <row r="12" spans="1:3" ht="27">
      <c r="A12" s="52" t="s">
        <v>288</v>
      </c>
      <c r="B12" s="52" t="s">
        <v>286</v>
      </c>
      <c r="C12" s="25"/>
    </row>
    <row r="13" spans="1:3" ht="15">
      <c r="A13" s="4" t="s">
        <v>480</v>
      </c>
      <c r="B13" s="5" t="s">
        <v>292</v>
      </c>
      <c r="C13" s="25" t="e">
        <f>#REF!</f>
        <v>#REF!</v>
      </c>
    </row>
    <row r="14" spans="1:3" ht="27">
      <c r="A14" s="52" t="s">
        <v>293</v>
      </c>
      <c r="B14" s="52" t="s">
        <v>292</v>
      </c>
      <c r="C14" s="25" t="e">
        <f>#REF!</f>
        <v>#REF!</v>
      </c>
    </row>
    <row r="15" spans="1:3" ht="27">
      <c r="A15" s="52" t="s">
        <v>294</v>
      </c>
      <c r="B15" s="52" t="s">
        <v>292</v>
      </c>
      <c r="C15" s="25"/>
    </row>
    <row r="16" spans="1:3" ht="15">
      <c r="A16" s="52" t="s">
        <v>295</v>
      </c>
      <c r="B16" s="52" t="s">
        <v>292</v>
      </c>
      <c r="C16" s="25"/>
    </row>
    <row r="17" spans="1:3" ht="15">
      <c r="A17" s="52" t="s">
        <v>296</v>
      </c>
      <c r="B17" s="52" t="s">
        <v>292</v>
      </c>
      <c r="C17" s="25"/>
    </row>
    <row r="18" spans="1:3" ht="15">
      <c r="A18" s="4" t="s">
        <v>531</v>
      </c>
      <c r="B18" s="5" t="s">
        <v>297</v>
      </c>
      <c r="C18" s="25"/>
    </row>
    <row r="19" spans="1:3" ht="15">
      <c r="A19" s="52" t="s">
        <v>298</v>
      </c>
      <c r="B19" s="52" t="s">
        <v>297</v>
      </c>
      <c r="C19" s="25"/>
    </row>
    <row r="20" spans="1:3" ht="15">
      <c r="A20" s="52" t="s">
        <v>299</v>
      </c>
      <c r="B20" s="52" t="s">
        <v>297</v>
      </c>
      <c r="C20" s="25"/>
    </row>
    <row r="21" spans="1:3" ht="15">
      <c r="A21" s="6" t="s">
        <v>510</v>
      </c>
      <c r="B21" s="7" t="s">
        <v>300</v>
      </c>
      <c r="C21" s="25"/>
    </row>
    <row r="22" spans="1:3" ht="15">
      <c r="A22" s="4" t="s">
        <v>532</v>
      </c>
      <c r="B22" s="4" t="s">
        <v>301</v>
      </c>
      <c r="C22" s="25"/>
    </row>
    <row r="23" spans="1:3" ht="15">
      <c r="A23" s="4" t="s">
        <v>533</v>
      </c>
      <c r="B23" s="4" t="s">
        <v>301</v>
      </c>
      <c r="C23" s="25"/>
    </row>
    <row r="24" spans="1:3" ht="15">
      <c r="A24" s="4" t="s">
        <v>534</v>
      </c>
      <c r="B24" s="4" t="s">
        <v>301</v>
      </c>
      <c r="C24" s="25"/>
    </row>
    <row r="25" spans="1:3" ht="15">
      <c r="A25" s="4" t="s">
        <v>535</v>
      </c>
      <c r="B25" s="4" t="s">
        <v>301</v>
      </c>
      <c r="C25" s="25"/>
    </row>
    <row r="26" spans="1:3" ht="15">
      <c r="A26" s="4" t="s">
        <v>536</v>
      </c>
      <c r="B26" s="4" t="s">
        <v>301</v>
      </c>
      <c r="C26" s="25" t="e">
        <f>#REF!</f>
        <v>#REF!</v>
      </c>
    </row>
    <row r="27" spans="1:3" ht="15">
      <c r="A27" s="4" t="s">
        <v>537</v>
      </c>
      <c r="B27" s="4" t="s">
        <v>301</v>
      </c>
      <c r="C27" s="25"/>
    </row>
    <row r="28" spans="1:3" ht="15">
      <c r="A28" s="4" t="s">
        <v>538</v>
      </c>
      <c r="B28" s="4" t="s">
        <v>301</v>
      </c>
      <c r="C28" s="25"/>
    </row>
    <row r="29" spans="1:3" ht="15">
      <c r="A29" s="4" t="s">
        <v>539</v>
      </c>
      <c r="B29" s="4" t="s">
        <v>301</v>
      </c>
      <c r="C29" s="25"/>
    </row>
    <row r="30" spans="1:3" ht="60">
      <c r="A30" s="4" t="s">
        <v>540</v>
      </c>
      <c r="B30" s="4" t="s">
        <v>301</v>
      </c>
      <c r="C30" s="25"/>
    </row>
    <row r="31" spans="1:3" ht="15">
      <c r="A31" s="4" t="s">
        <v>541</v>
      </c>
      <c r="B31" s="4" t="s">
        <v>301</v>
      </c>
      <c r="C31" s="25"/>
    </row>
    <row r="32" spans="1:3" ht="15">
      <c r="A32" s="6" t="s">
        <v>482</v>
      </c>
      <c r="B32" s="7" t="s">
        <v>301</v>
      </c>
      <c r="C32" s="25" t="e">
        <f>#REF!</f>
        <v>#REF!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8"/>
  <sheetViews>
    <sheetView zoomScalePageLayoutView="0" workbookViewId="0" topLeftCell="A1">
      <selection activeCell="A27" sqref="A27:IV50"/>
    </sheetView>
  </sheetViews>
  <sheetFormatPr defaultColWidth="9.140625" defaultRowHeight="15"/>
  <cols>
    <col min="1" max="1" width="91.140625" style="0" customWidth="1"/>
    <col min="3" max="3" width="10.28125" style="0" bestFit="1" customWidth="1"/>
    <col min="4" max="5" width="12.57421875" style="0" customWidth="1"/>
    <col min="6" max="6" width="10.00390625" style="0" customWidth="1"/>
    <col min="7" max="7" width="9.7109375" style="0" customWidth="1"/>
    <col min="8" max="9" width="10.421875" style="0" customWidth="1"/>
    <col min="10" max="10" width="15.28125" style="0" bestFit="1" customWidth="1"/>
    <col min="11" max="11" width="16.140625" style="0" bestFit="1" customWidth="1"/>
    <col min="12" max="12" width="12.140625" style="0" bestFit="1" customWidth="1"/>
    <col min="13" max="13" width="14.140625" style="0" bestFit="1" customWidth="1"/>
    <col min="14" max="14" width="14.00390625" style="0" bestFit="1" customWidth="1"/>
    <col min="15" max="15" width="21.140625" style="0" customWidth="1"/>
  </cols>
  <sheetData>
    <row r="1" spans="1:6" ht="15">
      <c r="A1" s="89" t="s">
        <v>660</v>
      </c>
      <c r="B1" s="90"/>
      <c r="C1" s="90"/>
      <c r="D1" s="90"/>
      <c r="E1" s="90"/>
      <c r="F1" s="90"/>
    </row>
    <row r="2" spans="1:15" ht="28.5" customHeight="1">
      <c r="A2" s="511" t="s">
        <v>551</v>
      </c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512"/>
    </row>
    <row r="3" spans="1:15" ht="26.25" customHeight="1">
      <c r="A3" s="509" t="s">
        <v>3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</row>
    <row r="5" ht="15">
      <c r="A5" s="3" t="s">
        <v>635</v>
      </c>
    </row>
    <row r="6" spans="1:17" ht="25.5">
      <c r="A6" s="1" t="s">
        <v>71</v>
      </c>
      <c r="B6" s="2" t="s">
        <v>72</v>
      </c>
      <c r="C6" s="80" t="s">
        <v>648</v>
      </c>
      <c r="D6" s="80" t="s">
        <v>649</v>
      </c>
      <c r="E6" s="80" t="s">
        <v>650</v>
      </c>
      <c r="F6" s="80" t="s">
        <v>651</v>
      </c>
      <c r="G6" s="80" t="s">
        <v>652</v>
      </c>
      <c r="H6" s="80" t="s">
        <v>653</v>
      </c>
      <c r="I6" s="80" t="s">
        <v>654</v>
      </c>
      <c r="J6" s="80" t="s">
        <v>655</v>
      </c>
      <c r="K6" s="80" t="s">
        <v>656</v>
      </c>
      <c r="L6" s="80" t="s">
        <v>657</v>
      </c>
      <c r="M6" s="80" t="s">
        <v>658</v>
      </c>
      <c r="N6" s="80" t="s">
        <v>659</v>
      </c>
      <c r="O6" s="81" t="s">
        <v>636</v>
      </c>
      <c r="P6" s="3"/>
      <c r="Q6" s="3"/>
    </row>
    <row r="7" spans="1:17" ht="15" hidden="1">
      <c r="A7" s="26" t="s">
        <v>73</v>
      </c>
      <c r="B7" s="27" t="s">
        <v>74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3"/>
      <c r="Q7" s="3"/>
    </row>
    <row r="8" spans="1:17" ht="15" hidden="1">
      <c r="A8" s="26" t="s">
        <v>75</v>
      </c>
      <c r="B8" s="28" t="s">
        <v>76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3"/>
      <c r="Q8" s="3"/>
    </row>
    <row r="9" spans="1:17" ht="15" hidden="1">
      <c r="A9" s="26" t="s">
        <v>77</v>
      </c>
      <c r="B9" s="28" t="s">
        <v>78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3"/>
      <c r="Q9" s="3"/>
    </row>
    <row r="10" spans="1:17" ht="15" hidden="1">
      <c r="A10" s="29" t="s">
        <v>79</v>
      </c>
      <c r="B10" s="28" t="s">
        <v>80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3"/>
      <c r="Q10" s="3"/>
    </row>
    <row r="11" spans="1:17" ht="15" hidden="1">
      <c r="A11" s="29" t="s">
        <v>81</v>
      </c>
      <c r="B11" s="28" t="s">
        <v>82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3"/>
      <c r="Q11" s="3"/>
    </row>
    <row r="12" spans="1:17" ht="15" hidden="1">
      <c r="A12" s="29" t="s">
        <v>83</v>
      </c>
      <c r="B12" s="28" t="s">
        <v>84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3"/>
      <c r="Q12" s="3"/>
    </row>
    <row r="13" spans="1:17" ht="15" hidden="1">
      <c r="A13" s="29" t="s">
        <v>85</v>
      </c>
      <c r="B13" s="28" t="s">
        <v>86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3"/>
      <c r="Q13" s="3"/>
    </row>
    <row r="14" spans="1:17" ht="15" hidden="1">
      <c r="A14" s="29" t="s">
        <v>87</v>
      </c>
      <c r="B14" s="28" t="s">
        <v>88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3"/>
      <c r="Q14" s="3"/>
    </row>
    <row r="15" spans="1:17" ht="15" hidden="1">
      <c r="A15" s="4" t="s">
        <v>89</v>
      </c>
      <c r="B15" s="28" t="s">
        <v>90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3"/>
      <c r="Q15" s="3"/>
    </row>
    <row r="16" spans="1:17" ht="15" hidden="1">
      <c r="A16" s="4" t="s">
        <v>91</v>
      </c>
      <c r="B16" s="28" t="s">
        <v>92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3"/>
      <c r="Q16" s="3"/>
    </row>
    <row r="17" spans="1:17" ht="15" hidden="1">
      <c r="A17" s="4" t="s">
        <v>93</v>
      </c>
      <c r="B17" s="28" t="s">
        <v>94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3"/>
      <c r="Q17" s="3"/>
    </row>
    <row r="18" spans="1:17" ht="15" hidden="1">
      <c r="A18" s="4" t="s">
        <v>95</v>
      </c>
      <c r="B18" s="28" t="s">
        <v>96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3"/>
      <c r="Q18" s="3"/>
    </row>
    <row r="19" spans="1:17" ht="15" hidden="1">
      <c r="A19" s="4" t="s">
        <v>433</v>
      </c>
      <c r="B19" s="28" t="s">
        <v>97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3"/>
      <c r="Q19" s="3"/>
    </row>
    <row r="20" spans="1:17" ht="15" hidden="1">
      <c r="A20" s="30" t="s">
        <v>374</v>
      </c>
      <c r="B20" s="31" t="s">
        <v>98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3"/>
      <c r="Q20" s="3"/>
    </row>
    <row r="21" spans="1:17" ht="15" hidden="1">
      <c r="A21" s="4" t="s">
        <v>99</v>
      </c>
      <c r="B21" s="28" t="s">
        <v>100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3"/>
      <c r="Q21" s="3"/>
    </row>
    <row r="22" spans="1:17" ht="30" hidden="1">
      <c r="A22" s="4" t="s">
        <v>101</v>
      </c>
      <c r="B22" s="28" t="s">
        <v>102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3"/>
      <c r="Q22" s="3"/>
    </row>
    <row r="23" spans="1:17" ht="15" hidden="1">
      <c r="A23" s="5" t="s">
        <v>103</v>
      </c>
      <c r="B23" s="28" t="s">
        <v>104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3"/>
      <c r="Q23" s="3"/>
    </row>
    <row r="24" spans="1:17" ht="15" hidden="1">
      <c r="A24" s="6" t="s">
        <v>375</v>
      </c>
      <c r="B24" s="31" t="s">
        <v>105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3"/>
      <c r="Q24" s="3"/>
    </row>
    <row r="25" spans="1:17" ht="15">
      <c r="A25" s="50" t="s">
        <v>463</v>
      </c>
      <c r="B25" s="51" t="s">
        <v>106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3"/>
      <c r="Q25" s="3"/>
    </row>
    <row r="26" spans="1:17" ht="15">
      <c r="A26" s="37" t="s">
        <v>434</v>
      </c>
      <c r="B26" s="51" t="s">
        <v>107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3"/>
      <c r="Q26" s="3"/>
    </row>
    <row r="27" spans="1:17" ht="15" hidden="1">
      <c r="A27" s="4" t="s">
        <v>108</v>
      </c>
      <c r="B27" s="28" t="s">
        <v>109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3"/>
      <c r="Q27" s="3"/>
    </row>
    <row r="28" spans="1:17" ht="15" hidden="1">
      <c r="A28" s="4" t="s">
        <v>110</v>
      </c>
      <c r="B28" s="28" t="s">
        <v>111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3"/>
      <c r="Q28" s="3"/>
    </row>
    <row r="29" spans="1:17" ht="15" hidden="1">
      <c r="A29" s="4" t="s">
        <v>112</v>
      </c>
      <c r="B29" s="28" t="s">
        <v>113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3"/>
      <c r="Q29" s="3"/>
    </row>
    <row r="30" spans="1:17" ht="15" hidden="1">
      <c r="A30" s="6" t="s">
        <v>376</v>
      </c>
      <c r="B30" s="31" t="s">
        <v>114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3"/>
      <c r="Q30" s="3"/>
    </row>
    <row r="31" spans="1:17" ht="15" hidden="1">
      <c r="A31" s="4" t="s">
        <v>115</v>
      </c>
      <c r="B31" s="28" t="s">
        <v>116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3"/>
      <c r="Q31" s="3"/>
    </row>
    <row r="32" spans="1:17" ht="15" hidden="1">
      <c r="A32" s="4" t="s">
        <v>117</v>
      </c>
      <c r="B32" s="28" t="s">
        <v>118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3"/>
      <c r="Q32" s="3"/>
    </row>
    <row r="33" spans="1:17" ht="15" hidden="1">
      <c r="A33" s="6" t="s">
        <v>464</v>
      </c>
      <c r="B33" s="31" t="s">
        <v>119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3"/>
      <c r="Q33" s="3"/>
    </row>
    <row r="34" spans="1:17" ht="15" hidden="1">
      <c r="A34" s="4" t="s">
        <v>120</v>
      </c>
      <c r="B34" s="28" t="s">
        <v>121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3"/>
      <c r="Q34" s="3"/>
    </row>
    <row r="35" spans="1:17" ht="15" hidden="1">
      <c r="A35" s="4" t="s">
        <v>122</v>
      </c>
      <c r="B35" s="28" t="s">
        <v>123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3"/>
      <c r="Q35" s="3"/>
    </row>
    <row r="36" spans="1:17" ht="15" hidden="1">
      <c r="A36" s="4" t="s">
        <v>435</v>
      </c>
      <c r="B36" s="28" t="s">
        <v>124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3"/>
      <c r="Q36" s="3"/>
    </row>
    <row r="37" spans="1:17" ht="15" hidden="1">
      <c r="A37" s="4" t="s">
        <v>125</v>
      </c>
      <c r="B37" s="28" t="s">
        <v>126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3"/>
      <c r="Q37" s="3"/>
    </row>
    <row r="38" spans="1:17" ht="15" hidden="1">
      <c r="A38" s="9" t="s">
        <v>436</v>
      </c>
      <c r="B38" s="28" t="s">
        <v>127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3"/>
      <c r="Q38" s="3"/>
    </row>
    <row r="39" spans="1:17" ht="15" hidden="1">
      <c r="A39" s="5" t="s">
        <v>128</v>
      </c>
      <c r="B39" s="28" t="s">
        <v>129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3"/>
      <c r="Q39" s="3"/>
    </row>
    <row r="40" spans="1:17" ht="15" hidden="1">
      <c r="A40" s="4" t="s">
        <v>437</v>
      </c>
      <c r="B40" s="28" t="s">
        <v>130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3"/>
      <c r="Q40" s="3"/>
    </row>
    <row r="41" spans="1:17" ht="15" hidden="1">
      <c r="A41" s="6" t="s">
        <v>377</v>
      </c>
      <c r="B41" s="31" t="s">
        <v>131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3"/>
      <c r="Q41" s="3"/>
    </row>
    <row r="42" spans="1:17" ht="15" hidden="1">
      <c r="A42" s="4" t="s">
        <v>132</v>
      </c>
      <c r="B42" s="28" t="s">
        <v>133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3"/>
      <c r="Q42" s="3"/>
    </row>
    <row r="43" spans="1:17" ht="15" hidden="1">
      <c r="A43" s="4" t="s">
        <v>134</v>
      </c>
      <c r="B43" s="28" t="s">
        <v>135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3"/>
      <c r="Q43" s="3"/>
    </row>
    <row r="44" spans="1:17" ht="15" hidden="1">
      <c r="A44" s="6" t="s">
        <v>378</v>
      </c>
      <c r="B44" s="31" t="s">
        <v>136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3"/>
      <c r="Q44" s="3"/>
    </row>
    <row r="45" spans="1:17" ht="15" hidden="1">
      <c r="A45" s="4" t="s">
        <v>137</v>
      </c>
      <c r="B45" s="28" t="s">
        <v>138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3"/>
      <c r="Q45" s="3"/>
    </row>
    <row r="46" spans="1:17" ht="15" hidden="1">
      <c r="A46" s="4" t="s">
        <v>139</v>
      </c>
      <c r="B46" s="28" t="s">
        <v>140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3"/>
      <c r="Q46" s="3"/>
    </row>
    <row r="47" spans="1:17" ht="15" hidden="1">
      <c r="A47" s="4" t="s">
        <v>438</v>
      </c>
      <c r="B47" s="28" t="s">
        <v>141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3"/>
      <c r="Q47" s="3"/>
    </row>
    <row r="48" spans="1:17" ht="15" hidden="1">
      <c r="A48" s="4" t="s">
        <v>439</v>
      </c>
      <c r="B48" s="28" t="s">
        <v>142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3"/>
      <c r="Q48" s="3"/>
    </row>
    <row r="49" spans="1:17" ht="15" hidden="1">
      <c r="A49" s="4" t="s">
        <v>143</v>
      </c>
      <c r="B49" s="28" t="s">
        <v>144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3"/>
      <c r="Q49" s="3"/>
    </row>
    <row r="50" spans="1:17" ht="15" hidden="1">
      <c r="A50" s="6" t="s">
        <v>379</v>
      </c>
      <c r="B50" s="31" t="s">
        <v>145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3"/>
      <c r="Q50" s="3"/>
    </row>
    <row r="51" spans="1:17" ht="15">
      <c r="A51" s="37" t="s">
        <v>380</v>
      </c>
      <c r="B51" s="51" t="s">
        <v>146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3"/>
      <c r="Q51" s="3"/>
    </row>
    <row r="52" spans="1:17" ht="15">
      <c r="A52" s="12" t="s">
        <v>147</v>
      </c>
      <c r="B52" s="28" t="s">
        <v>148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3"/>
      <c r="Q52" s="3"/>
    </row>
    <row r="53" spans="1:17" ht="15">
      <c r="A53" s="12" t="s">
        <v>381</v>
      </c>
      <c r="B53" s="28" t="s">
        <v>149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3"/>
      <c r="Q53" s="3"/>
    </row>
    <row r="54" spans="1:17" ht="15">
      <c r="A54" s="16" t="s">
        <v>440</v>
      </c>
      <c r="B54" s="28" t="s">
        <v>150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3"/>
      <c r="Q54" s="3"/>
    </row>
    <row r="55" spans="1:17" ht="15">
      <c r="A55" s="16" t="s">
        <v>441</v>
      </c>
      <c r="B55" s="28" t="s">
        <v>151</v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3"/>
      <c r="Q55" s="3"/>
    </row>
    <row r="56" spans="1:17" ht="15">
      <c r="A56" s="16" t="s">
        <v>442</v>
      </c>
      <c r="B56" s="28" t="s">
        <v>152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3"/>
      <c r="Q56" s="3"/>
    </row>
    <row r="57" spans="1:17" ht="15">
      <c r="A57" s="12" t="s">
        <v>443</v>
      </c>
      <c r="B57" s="28" t="s">
        <v>153</v>
      </c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3"/>
      <c r="Q57" s="3"/>
    </row>
    <row r="58" spans="1:17" ht="15">
      <c r="A58" s="12" t="s">
        <v>444</v>
      </c>
      <c r="B58" s="28" t="s">
        <v>154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3"/>
      <c r="Q58" s="3"/>
    </row>
    <row r="59" spans="1:17" ht="15">
      <c r="A59" s="12" t="s">
        <v>445</v>
      </c>
      <c r="B59" s="28" t="s">
        <v>155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3"/>
      <c r="Q59" s="3"/>
    </row>
    <row r="60" spans="1:17" ht="15">
      <c r="A60" s="48" t="s">
        <v>407</v>
      </c>
      <c r="B60" s="51" t="s">
        <v>156</v>
      </c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3"/>
      <c r="Q60" s="3"/>
    </row>
    <row r="61" spans="1:17" ht="15">
      <c r="A61" s="11" t="s">
        <v>446</v>
      </c>
      <c r="B61" s="28" t="s">
        <v>157</v>
      </c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3"/>
      <c r="Q61" s="3"/>
    </row>
    <row r="62" spans="1:17" ht="15">
      <c r="A62" s="11" t="s">
        <v>158</v>
      </c>
      <c r="B62" s="28" t="s">
        <v>159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3"/>
      <c r="Q62" s="3"/>
    </row>
    <row r="63" spans="1:17" ht="15">
      <c r="A63" s="11" t="s">
        <v>160</v>
      </c>
      <c r="B63" s="28" t="s">
        <v>161</v>
      </c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3"/>
      <c r="Q63" s="3"/>
    </row>
    <row r="64" spans="1:17" ht="15">
      <c r="A64" s="11" t="s">
        <v>408</v>
      </c>
      <c r="B64" s="28" t="s">
        <v>162</v>
      </c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3"/>
      <c r="Q64" s="3"/>
    </row>
    <row r="65" spans="1:17" ht="15">
      <c r="A65" s="11" t="s">
        <v>447</v>
      </c>
      <c r="B65" s="28" t="s">
        <v>163</v>
      </c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3"/>
      <c r="Q65" s="3"/>
    </row>
    <row r="66" spans="1:17" ht="15">
      <c r="A66" s="11" t="s">
        <v>410</v>
      </c>
      <c r="B66" s="28" t="s">
        <v>164</v>
      </c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3"/>
      <c r="Q66" s="3"/>
    </row>
    <row r="67" spans="1:17" ht="15">
      <c r="A67" s="11" t="s">
        <v>448</v>
      </c>
      <c r="B67" s="28" t="s">
        <v>165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3"/>
      <c r="Q67" s="3"/>
    </row>
    <row r="68" spans="1:17" ht="15">
      <c r="A68" s="11" t="s">
        <v>449</v>
      </c>
      <c r="B68" s="28" t="s">
        <v>166</v>
      </c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3"/>
      <c r="Q68" s="3"/>
    </row>
    <row r="69" spans="1:17" ht="15">
      <c r="A69" s="11" t="s">
        <v>167</v>
      </c>
      <c r="B69" s="28" t="s">
        <v>168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3"/>
      <c r="Q69" s="3"/>
    </row>
    <row r="70" spans="1:17" ht="15">
      <c r="A70" s="20" t="s">
        <v>169</v>
      </c>
      <c r="B70" s="28" t="s">
        <v>170</v>
      </c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3"/>
      <c r="Q70" s="3"/>
    </row>
    <row r="71" spans="1:17" ht="15">
      <c r="A71" s="11" t="s">
        <v>450</v>
      </c>
      <c r="B71" s="28" t="s">
        <v>171</v>
      </c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3"/>
      <c r="Q71" s="3"/>
    </row>
    <row r="72" spans="1:17" ht="15">
      <c r="A72" s="20" t="s">
        <v>604</v>
      </c>
      <c r="B72" s="28" t="s">
        <v>172</v>
      </c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3"/>
      <c r="Q72" s="3"/>
    </row>
    <row r="73" spans="1:17" ht="15">
      <c r="A73" s="20" t="s">
        <v>605</v>
      </c>
      <c r="B73" s="28" t="s">
        <v>172</v>
      </c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3"/>
      <c r="Q73" s="3"/>
    </row>
    <row r="74" spans="1:17" ht="15">
      <c r="A74" s="48" t="s">
        <v>413</v>
      </c>
      <c r="B74" s="51" t="s">
        <v>173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3"/>
      <c r="Q74" s="3"/>
    </row>
    <row r="75" spans="1:17" ht="15.75">
      <c r="A75" s="56" t="s">
        <v>554</v>
      </c>
      <c r="B75" s="5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3"/>
      <c r="Q75" s="3"/>
    </row>
    <row r="76" spans="1:17" ht="15">
      <c r="A76" s="32" t="s">
        <v>174</v>
      </c>
      <c r="B76" s="28" t="s">
        <v>175</v>
      </c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3"/>
      <c r="Q76" s="3"/>
    </row>
    <row r="77" spans="1:17" ht="15">
      <c r="A77" s="32" t="s">
        <v>451</v>
      </c>
      <c r="B77" s="28" t="s">
        <v>176</v>
      </c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3"/>
      <c r="Q77" s="3"/>
    </row>
    <row r="78" spans="1:17" ht="15">
      <c r="A78" s="32" t="s">
        <v>177</v>
      </c>
      <c r="B78" s="28" t="s">
        <v>178</v>
      </c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3"/>
      <c r="Q78" s="3"/>
    </row>
    <row r="79" spans="1:17" ht="15">
      <c r="A79" s="32" t="s">
        <v>179</v>
      </c>
      <c r="B79" s="28" t="s">
        <v>180</v>
      </c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3"/>
      <c r="Q79" s="3"/>
    </row>
    <row r="80" spans="1:17" ht="15">
      <c r="A80" s="5" t="s">
        <v>181</v>
      </c>
      <c r="B80" s="28" t="s">
        <v>182</v>
      </c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3"/>
      <c r="Q80" s="3"/>
    </row>
    <row r="81" spans="1:17" ht="15">
      <c r="A81" s="5" t="s">
        <v>183</v>
      </c>
      <c r="B81" s="28" t="s">
        <v>184</v>
      </c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3"/>
      <c r="Q81" s="3"/>
    </row>
    <row r="82" spans="1:17" ht="15">
      <c r="A82" s="5" t="s">
        <v>185</v>
      </c>
      <c r="B82" s="28" t="s">
        <v>186</v>
      </c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3"/>
      <c r="Q82" s="3"/>
    </row>
    <row r="83" spans="1:17" ht="15">
      <c r="A83" s="49" t="s">
        <v>415</v>
      </c>
      <c r="B83" s="51" t="s">
        <v>187</v>
      </c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3"/>
      <c r="Q83" s="3"/>
    </row>
    <row r="84" spans="1:17" ht="15">
      <c r="A84" s="12" t="s">
        <v>188</v>
      </c>
      <c r="B84" s="28" t="s">
        <v>189</v>
      </c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3"/>
      <c r="Q84" s="3"/>
    </row>
    <row r="85" spans="1:17" ht="15">
      <c r="A85" s="12" t="s">
        <v>190</v>
      </c>
      <c r="B85" s="28" t="s">
        <v>191</v>
      </c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3"/>
      <c r="Q85" s="3"/>
    </row>
    <row r="86" spans="1:17" ht="15">
      <c r="A86" s="12" t="s">
        <v>192</v>
      </c>
      <c r="B86" s="28" t="s">
        <v>193</v>
      </c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3"/>
      <c r="Q86" s="3"/>
    </row>
    <row r="87" spans="1:17" ht="15">
      <c r="A87" s="12" t="s">
        <v>194</v>
      </c>
      <c r="B87" s="28" t="s">
        <v>195</v>
      </c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3"/>
      <c r="Q87" s="3"/>
    </row>
    <row r="88" spans="1:17" ht="15">
      <c r="A88" s="48" t="s">
        <v>416</v>
      </c>
      <c r="B88" s="51" t="s">
        <v>196</v>
      </c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3"/>
      <c r="Q88" s="3"/>
    </row>
    <row r="89" spans="1:17" ht="30">
      <c r="A89" s="12" t="s">
        <v>197</v>
      </c>
      <c r="B89" s="28" t="s">
        <v>198</v>
      </c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3"/>
      <c r="Q89" s="3"/>
    </row>
    <row r="90" spans="1:17" ht="30">
      <c r="A90" s="12" t="s">
        <v>452</v>
      </c>
      <c r="B90" s="28" t="s">
        <v>199</v>
      </c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3"/>
      <c r="Q90" s="3"/>
    </row>
    <row r="91" spans="1:17" ht="30">
      <c r="A91" s="12" t="s">
        <v>453</v>
      </c>
      <c r="B91" s="28" t="s">
        <v>200</v>
      </c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3"/>
      <c r="Q91" s="3"/>
    </row>
    <row r="92" spans="1:17" ht="15">
      <c r="A92" s="12" t="s">
        <v>454</v>
      </c>
      <c r="B92" s="28" t="s">
        <v>201</v>
      </c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3"/>
      <c r="Q92" s="3"/>
    </row>
    <row r="93" spans="1:17" ht="30">
      <c r="A93" s="12" t="s">
        <v>455</v>
      </c>
      <c r="B93" s="28" t="s">
        <v>202</v>
      </c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3"/>
      <c r="Q93" s="3"/>
    </row>
    <row r="94" spans="1:17" ht="30">
      <c r="A94" s="12" t="s">
        <v>456</v>
      </c>
      <c r="B94" s="28" t="s">
        <v>203</v>
      </c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3"/>
      <c r="Q94" s="3"/>
    </row>
    <row r="95" spans="1:17" ht="15">
      <c r="A95" s="12" t="s">
        <v>204</v>
      </c>
      <c r="B95" s="28" t="s">
        <v>205</v>
      </c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3"/>
      <c r="Q95" s="3"/>
    </row>
    <row r="96" spans="1:17" ht="15">
      <c r="A96" s="12" t="s">
        <v>457</v>
      </c>
      <c r="B96" s="28" t="s">
        <v>206</v>
      </c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3"/>
      <c r="Q96" s="3"/>
    </row>
    <row r="97" spans="1:17" ht="15">
      <c r="A97" s="48" t="s">
        <v>417</v>
      </c>
      <c r="B97" s="51" t="s">
        <v>207</v>
      </c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3"/>
      <c r="Q97" s="3"/>
    </row>
    <row r="98" spans="1:17" ht="15.75">
      <c r="A98" s="56" t="s">
        <v>553</v>
      </c>
      <c r="B98" s="5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3"/>
      <c r="Q98" s="3"/>
    </row>
    <row r="99" spans="1:17" ht="15.75">
      <c r="A99" s="33" t="s">
        <v>465</v>
      </c>
      <c r="B99" s="34" t="s">
        <v>208</v>
      </c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3"/>
      <c r="Q99" s="3"/>
    </row>
    <row r="100" spans="1:17" ht="15">
      <c r="A100" s="12" t="s">
        <v>458</v>
      </c>
      <c r="B100" s="4" t="s">
        <v>209</v>
      </c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3"/>
      <c r="Q100" s="3"/>
    </row>
    <row r="101" spans="1:17" ht="15">
      <c r="A101" s="12" t="s">
        <v>212</v>
      </c>
      <c r="B101" s="4" t="s">
        <v>213</v>
      </c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3"/>
      <c r="Q101" s="3"/>
    </row>
    <row r="102" spans="1:17" ht="15">
      <c r="A102" s="12" t="s">
        <v>459</v>
      </c>
      <c r="B102" s="4" t="s">
        <v>214</v>
      </c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3"/>
      <c r="Q102" s="3"/>
    </row>
    <row r="103" spans="1:17" ht="15">
      <c r="A103" s="14" t="s">
        <v>422</v>
      </c>
      <c r="B103" s="6" t="s">
        <v>216</v>
      </c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3"/>
      <c r="Q103" s="3"/>
    </row>
    <row r="104" spans="1:17" ht="15">
      <c r="A104" s="35" t="s">
        <v>460</v>
      </c>
      <c r="B104" s="4" t="s">
        <v>217</v>
      </c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3"/>
      <c r="Q104" s="3"/>
    </row>
    <row r="105" spans="1:17" ht="15">
      <c r="A105" s="35" t="s">
        <v>428</v>
      </c>
      <c r="B105" s="4" t="s">
        <v>220</v>
      </c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3"/>
      <c r="Q105" s="3"/>
    </row>
    <row r="106" spans="1:17" ht="15">
      <c r="A106" s="12" t="s">
        <v>221</v>
      </c>
      <c r="B106" s="4" t="s">
        <v>222</v>
      </c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3"/>
      <c r="Q106" s="3"/>
    </row>
    <row r="107" spans="1:17" ht="15">
      <c r="A107" s="12" t="s">
        <v>461</v>
      </c>
      <c r="B107" s="4" t="s">
        <v>223</v>
      </c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3"/>
      <c r="Q107" s="3"/>
    </row>
    <row r="108" spans="1:17" ht="15">
      <c r="A108" s="13" t="s">
        <v>425</v>
      </c>
      <c r="B108" s="6" t="s">
        <v>224</v>
      </c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3"/>
      <c r="Q108" s="3"/>
    </row>
    <row r="109" spans="1:17" ht="15">
      <c r="A109" s="35" t="s">
        <v>225</v>
      </c>
      <c r="B109" s="4" t="s">
        <v>226</v>
      </c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3"/>
      <c r="Q109" s="3"/>
    </row>
    <row r="110" spans="1:17" ht="15">
      <c r="A110" s="35" t="s">
        <v>227</v>
      </c>
      <c r="B110" s="4" t="s">
        <v>228</v>
      </c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3"/>
      <c r="Q110" s="3"/>
    </row>
    <row r="111" spans="1:17" ht="15">
      <c r="A111" s="13" t="s">
        <v>229</v>
      </c>
      <c r="B111" s="6" t="s">
        <v>230</v>
      </c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3"/>
      <c r="Q111" s="3"/>
    </row>
    <row r="112" spans="1:17" ht="15">
      <c r="A112" s="35" t="s">
        <v>231</v>
      </c>
      <c r="B112" s="4" t="s">
        <v>232</v>
      </c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3"/>
      <c r="Q112" s="3"/>
    </row>
    <row r="113" spans="1:17" ht="15">
      <c r="A113" s="35" t="s">
        <v>233</v>
      </c>
      <c r="B113" s="4" t="s">
        <v>234</v>
      </c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3"/>
      <c r="Q113" s="3"/>
    </row>
    <row r="114" spans="1:17" ht="15">
      <c r="A114" s="35" t="s">
        <v>235</v>
      </c>
      <c r="B114" s="4" t="s">
        <v>236</v>
      </c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3"/>
      <c r="Q114" s="3"/>
    </row>
    <row r="115" spans="1:17" ht="15">
      <c r="A115" s="36" t="s">
        <v>426</v>
      </c>
      <c r="B115" s="37" t="s">
        <v>237</v>
      </c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3"/>
      <c r="Q115" s="3"/>
    </row>
    <row r="116" spans="1:17" ht="15">
      <c r="A116" s="35" t="s">
        <v>238</v>
      </c>
      <c r="B116" s="4" t="s">
        <v>239</v>
      </c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3"/>
      <c r="Q116" s="3"/>
    </row>
    <row r="117" spans="1:17" ht="15">
      <c r="A117" s="12" t="s">
        <v>240</v>
      </c>
      <c r="B117" s="4" t="s">
        <v>241</v>
      </c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3"/>
      <c r="Q117" s="3"/>
    </row>
    <row r="118" spans="1:17" ht="15">
      <c r="A118" s="35" t="s">
        <v>462</v>
      </c>
      <c r="B118" s="4" t="s">
        <v>242</v>
      </c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3"/>
      <c r="Q118" s="3"/>
    </row>
    <row r="119" spans="1:17" ht="15">
      <c r="A119" s="35" t="s">
        <v>431</v>
      </c>
      <c r="B119" s="4" t="s">
        <v>243</v>
      </c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3"/>
      <c r="Q119" s="3"/>
    </row>
    <row r="120" spans="1:17" ht="15">
      <c r="A120" s="36" t="s">
        <v>432</v>
      </c>
      <c r="B120" s="37" t="s">
        <v>247</v>
      </c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3"/>
      <c r="Q120" s="3"/>
    </row>
    <row r="121" spans="1:17" ht="15">
      <c r="A121" s="12" t="s">
        <v>248</v>
      </c>
      <c r="B121" s="4" t="s">
        <v>249</v>
      </c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3"/>
      <c r="Q121" s="3"/>
    </row>
    <row r="122" spans="1:17" ht="15.75">
      <c r="A122" s="38" t="s">
        <v>466</v>
      </c>
      <c r="B122" s="39" t="s">
        <v>250</v>
      </c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3"/>
      <c r="Q122" s="3"/>
    </row>
    <row r="123" spans="1:17" ht="15.75">
      <c r="A123" s="43" t="s">
        <v>503</v>
      </c>
      <c r="B123" s="44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3"/>
      <c r="Q123" s="3"/>
    </row>
    <row r="124" spans="1:17" ht="25.5">
      <c r="A124" s="1" t="s">
        <v>71</v>
      </c>
      <c r="B124" s="2" t="s">
        <v>496</v>
      </c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3"/>
      <c r="Q124" s="3"/>
    </row>
    <row r="125" spans="1:17" ht="15">
      <c r="A125" s="29" t="s">
        <v>251</v>
      </c>
      <c r="B125" s="5" t="s">
        <v>252</v>
      </c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3"/>
      <c r="Q125" s="3"/>
    </row>
    <row r="126" spans="1:17" ht="15">
      <c r="A126" s="4" t="s">
        <v>253</v>
      </c>
      <c r="B126" s="5" t="s">
        <v>254</v>
      </c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3"/>
      <c r="Q126" s="3"/>
    </row>
    <row r="127" spans="1:17" ht="15">
      <c r="A127" s="4" t="s">
        <v>255</v>
      </c>
      <c r="B127" s="5" t="s">
        <v>256</v>
      </c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3"/>
      <c r="Q127" s="3"/>
    </row>
    <row r="128" spans="1:17" ht="15">
      <c r="A128" s="4" t="s">
        <v>257</v>
      </c>
      <c r="B128" s="5" t="s">
        <v>258</v>
      </c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3"/>
      <c r="Q128" s="3"/>
    </row>
    <row r="129" spans="1:17" ht="15">
      <c r="A129" s="4" t="s">
        <v>259</v>
      </c>
      <c r="B129" s="5" t="s">
        <v>260</v>
      </c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3"/>
      <c r="Q129" s="3"/>
    </row>
    <row r="130" spans="1:17" ht="15">
      <c r="A130" s="4" t="s">
        <v>261</v>
      </c>
      <c r="B130" s="5" t="s">
        <v>262</v>
      </c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3"/>
      <c r="Q130" s="3"/>
    </row>
    <row r="131" spans="1:17" ht="15">
      <c r="A131" s="6" t="s">
        <v>506</v>
      </c>
      <c r="B131" s="7" t="s">
        <v>263</v>
      </c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3"/>
      <c r="Q131" s="3"/>
    </row>
    <row r="132" spans="1:17" ht="15">
      <c r="A132" s="4" t="s">
        <v>264</v>
      </c>
      <c r="B132" s="5" t="s">
        <v>265</v>
      </c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3"/>
      <c r="Q132" s="3"/>
    </row>
    <row r="133" spans="1:17" ht="30">
      <c r="A133" s="4" t="s">
        <v>266</v>
      </c>
      <c r="B133" s="5" t="s">
        <v>267</v>
      </c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3"/>
      <c r="Q133" s="3"/>
    </row>
    <row r="134" spans="1:17" ht="30">
      <c r="A134" s="4" t="s">
        <v>467</v>
      </c>
      <c r="B134" s="5" t="s">
        <v>268</v>
      </c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3"/>
      <c r="Q134" s="3"/>
    </row>
    <row r="135" spans="1:17" ht="30">
      <c r="A135" s="4" t="s">
        <v>468</v>
      </c>
      <c r="B135" s="5" t="s">
        <v>269</v>
      </c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3"/>
      <c r="Q135" s="3"/>
    </row>
    <row r="136" spans="1:17" ht="15">
      <c r="A136" s="4" t="s">
        <v>469</v>
      </c>
      <c r="B136" s="5" t="s">
        <v>270</v>
      </c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3"/>
      <c r="Q136" s="3"/>
    </row>
    <row r="137" spans="1:17" ht="15">
      <c r="A137" s="37" t="s">
        <v>507</v>
      </c>
      <c r="B137" s="49" t="s">
        <v>271</v>
      </c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3"/>
      <c r="Q137" s="3"/>
    </row>
    <row r="138" spans="1:17" ht="15">
      <c r="A138" s="4" t="s">
        <v>473</v>
      </c>
      <c r="B138" s="5" t="s">
        <v>280</v>
      </c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3"/>
      <c r="Q138" s="3"/>
    </row>
    <row r="139" spans="1:17" ht="15">
      <c r="A139" s="4" t="s">
        <v>474</v>
      </c>
      <c r="B139" s="5" t="s">
        <v>281</v>
      </c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3"/>
      <c r="Q139" s="3"/>
    </row>
    <row r="140" spans="1:17" ht="15">
      <c r="A140" s="6" t="s">
        <v>509</v>
      </c>
      <c r="B140" s="7" t="s">
        <v>282</v>
      </c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3"/>
      <c r="Q140" s="3"/>
    </row>
    <row r="141" spans="1:17" ht="15">
      <c r="A141" s="4" t="s">
        <v>475</v>
      </c>
      <c r="B141" s="5" t="s">
        <v>283</v>
      </c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3"/>
      <c r="Q141" s="3"/>
    </row>
    <row r="142" spans="1:17" ht="15">
      <c r="A142" s="4" t="s">
        <v>476</v>
      </c>
      <c r="B142" s="5" t="s">
        <v>284</v>
      </c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3"/>
      <c r="Q142" s="3"/>
    </row>
    <row r="143" spans="1:17" ht="15">
      <c r="A143" s="4" t="s">
        <v>477</v>
      </c>
      <c r="B143" s="5" t="s">
        <v>285</v>
      </c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3"/>
      <c r="Q143" s="3"/>
    </row>
    <row r="144" spans="1:17" ht="15">
      <c r="A144" s="4" t="s">
        <v>478</v>
      </c>
      <c r="B144" s="5" t="s">
        <v>286</v>
      </c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3"/>
      <c r="Q144" s="3"/>
    </row>
    <row r="145" spans="1:17" ht="15">
      <c r="A145" s="4" t="s">
        <v>479</v>
      </c>
      <c r="B145" s="5" t="s">
        <v>289</v>
      </c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3"/>
      <c r="Q145" s="3"/>
    </row>
    <row r="146" spans="1:17" ht="15">
      <c r="A146" s="4" t="s">
        <v>290</v>
      </c>
      <c r="B146" s="5" t="s">
        <v>291</v>
      </c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3"/>
      <c r="Q146" s="3"/>
    </row>
    <row r="147" spans="1:17" ht="15">
      <c r="A147" s="4" t="s">
        <v>480</v>
      </c>
      <c r="B147" s="5" t="s">
        <v>292</v>
      </c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3"/>
      <c r="Q147" s="3"/>
    </row>
    <row r="148" spans="1:17" ht="15">
      <c r="A148" s="4" t="s">
        <v>481</v>
      </c>
      <c r="B148" s="5" t="s">
        <v>297</v>
      </c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3"/>
      <c r="Q148" s="3"/>
    </row>
    <row r="149" spans="1:17" ht="15">
      <c r="A149" s="6" t="s">
        <v>510</v>
      </c>
      <c r="B149" s="7" t="s">
        <v>300</v>
      </c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3"/>
      <c r="Q149" s="3"/>
    </row>
    <row r="150" spans="1:17" ht="15">
      <c r="A150" s="4" t="s">
        <v>482</v>
      </c>
      <c r="B150" s="5" t="s">
        <v>301</v>
      </c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3"/>
      <c r="Q150" s="3"/>
    </row>
    <row r="151" spans="1:17" ht="15">
      <c r="A151" s="37" t="s">
        <v>511</v>
      </c>
      <c r="B151" s="49" t="s">
        <v>302</v>
      </c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3"/>
      <c r="Q151" s="3"/>
    </row>
    <row r="152" spans="1:17" ht="15">
      <c r="A152" s="12" t="s">
        <v>303</v>
      </c>
      <c r="B152" s="5" t="s">
        <v>304</v>
      </c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3"/>
      <c r="Q152" s="3"/>
    </row>
    <row r="153" spans="1:17" ht="15">
      <c r="A153" s="12" t="s">
        <v>483</v>
      </c>
      <c r="B153" s="5" t="s">
        <v>305</v>
      </c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3"/>
      <c r="Q153" s="3"/>
    </row>
    <row r="154" spans="1:17" ht="15">
      <c r="A154" s="12" t="s">
        <v>484</v>
      </c>
      <c r="B154" s="5" t="s">
        <v>306</v>
      </c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3"/>
      <c r="Q154" s="3"/>
    </row>
    <row r="155" spans="1:17" ht="15">
      <c r="A155" s="12" t="s">
        <v>485</v>
      </c>
      <c r="B155" s="5" t="s">
        <v>307</v>
      </c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3"/>
      <c r="Q155" s="3"/>
    </row>
    <row r="156" spans="1:17" ht="15">
      <c r="A156" s="12" t="s">
        <v>308</v>
      </c>
      <c r="B156" s="5" t="s">
        <v>309</v>
      </c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3"/>
      <c r="Q156" s="3"/>
    </row>
    <row r="157" spans="1:17" ht="15">
      <c r="A157" s="12" t="s">
        <v>310</v>
      </c>
      <c r="B157" s="5" t="s">
        <v>311</v>
      </c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3"/>
      <c r="Q157" s="3"/>
    </row>
    <row r="158" spans="1:17" ht="15">
      <c r="A158" s="12" t="s">
        <v>312</v>
      </c>
      <c r="B158" s="5" t="s">
        <v>313</v>
      </c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3"/>
      <c r="Q158" s="3"/>
    </row>
    <row r="159" spans="1:17" ht="15">
      <c r="A159" s="12" t="s">
        <v>486</v>
      </c>
      <c r="B159" s="5" t="s">
        <v>314</v>
      </c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3"/>
      <c r="Q159" s="3"/>
    </row>
    <row r="160" spans="1:17" ht="15">
      <c r="A160" s="12" t="s">
        <v>487</v>
      </c>
      <c r="B160" s="5" t="s">
        <v>315</v>
      </c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3"/>
      <c r="Q160" s="3"/>
    </row>
    <row r="161" spans="1:17" ht="15">
      <c r="A161" s="12" t="s">
        <v>488</v>
      </c>
      <c r="B161" s="5" t="s">
        <v>316</v>
      </c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3"/>
      <c r="Q161" s="3"/>
    </row>
    <row r="162" spans="1:17" ht="15">
      <c r="A162" s="48" t="s">
        <v>512</v>
      </c>
      <c r="B162" s="49" t="s">
        <v>317</v>
      </c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3"/>
      <c r="Q162" s="3"/>
    </row>
    <row r="163" spans="1:17" ht="30">
      <c r="A163" s="12" t="s">
        <v>326</v>
      </c>
      <c r="B163" s="5" t="s">
        <v>327</v>
      </c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3"/>
      <c r="Q163" s="3"/>
    </row>
    <row r="164" spans="1:17" ht="30">
      <c r="A164" s="4" t="s">
        <v>492</v>
      </c>
      <c r="B164" s="5" t="s">
        <v>328</v>
      </c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3"/>
      <c r="Q164" s="3"/>
    </row>
    <row r="165" spans="1:17" ht="15">
      <c r="A165" s="12" t="s">
        <v>493</v>
      </c>
      <c r="B165" s="5" t="s">
        <v>329</v>
      </c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3"/>
      <c r="Q165" s="3"/>
    </row>
    <row r="166" spans="1:17" ht="15">
      <c r="A166" s="37" t="s">
        <v>514</v>
      </c>
      <c r="B166" s="49" t="s">
        <v>330</v>
      </c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3"/>
      <c r="Q166" s="3"/>
    </row>
    <row r="167" spans="1:17" ht="15.75">
      <c r="A167" s="56" t="s">
        <v>554</v>
      </c>
      <c r="B167" s="6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3"/>
      <c r="Q167" s="3"/>
    </row>
    <row r="168" spans="1:17" ht="15">
      <c r="A168" s="4" t="s">
        <v>272</v>
      </c>
      <c r="B168" s="5" t="s">
        <v>273</v>
      </c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3"/>
      <c r="Q168" s="3"/>
    </row>
    <row r="169" spans="1:17" ht="30">
      <c r="A169" s="4" t="s">
        <v>274</v>
      </c>
      <c r="B169" s="5" t="s">
        <v>275</v>
      </c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3"/>
      <c r="Q169" s="3"/>
    </row>
    <row r="170" spans="1:17" ht="30">
      <c r="A170" s="4" t="s">
        <v>470</v>
      </c>
      <c r="B170" s="5" t="s">
        <v>276</v>
      </c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3"/>
      <c r="Q170" s="3"/>
    </row>
    <row r="171" spans="1:17" ht="30">
      <c r="A171" s="4" t="s">
        <v>471</v>
      </c>
      <c r="B171" s="5" t="s">
        <v>277</v>
      </c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3"/>
      <c r="Q171" s="3"/>
    </row>
    <row r="172" spans="1:17" ht="15">
      <c r="A172" s="4" t="s">
        <v>472</v>
      </c>
      <c r="B172" s="5" t="s">
        <v>278</v>
      </c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3"/>
      <c r="Q172" s="3"/>
    </row>
    <row r="173" spans="1:17" ht="15">
      <c r="A173" s="37" t="s">
        <v>508</v>
      </c>
      <c r="B173" s="49" t="s">
        <v>279</v>
      </c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3"/>
      <c r="Q173" s="3"/>
    </row>
    <row r="174" spans="1:17" ht="15">
      <c r="A174" s="12" t="s">
        <v>489</v>
      </c>
      <c r="B174" s="5" t="s">
        <v>318</v>
      </c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3"/>
      <c r="Q174" s="3"/>
    </row>
    <row r="175" spans="1:17" ht="15">
      <c r="A175" s="12" t="s">
        <v>490</v>
      </c>
      <c r="B175" s="5" t="s">
        <v>319</v>
      </c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3"/>
      <c r="Q175" s="3"/>
    </row>
    <row r="176" spans="1:17" ht="15">
      <c r="A176" s="12" t="s">
        <v>320</v>
      </c>
      <c r="B176" s="5" t="s">
        <v>321</v>
      </c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3"/>
      <c r="Q176" s="3"/>
    </row>
    <row r="177" spans="1:17" ht="15">
      <c r="A177" s="12" t="s">
        <v>491</v>
      </c>
      <c r="B177" s="5" t="s">
        <v>322</v>
      </c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3"/>
      <c r="Q177" s="3"/>
    </row>
    <row r="178" spans="1:17" ht="15">
      <c r="A178" s="12" t="s">
        <v>323</v>
      </c>
      <c r="B178" s="5" t="s">
        <v>324</v>
      </c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3"/>
      <c r="Q178" s="3"/>
    </row>
    <row r="179" spans="1:17" ht="15">
      <c r="A179" s="37" t="s">
        <v>513</v>
      </c>
      <c r="B179" s="49" t="s">
        <v>325</v>
      </c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3"/>
      <c r="Q179" s="3"/>
    </row>
    <row r="180" spans="1:17" ht="30">
      <c r="A180" s="12" t="s">
        <v>331</v>
      </c>
      <c r="B180" s="5" t="s">
        <v>332</v>
      </c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3"/>
      <c r="Q180" s="3"/>
    </row>
    <row r="181" spans="1:17" ht="30">
      <c r="A181" s="4" t="s">
        <v>494</v>
      </c>
      <c r="B181" s="5" t="s">
        <v>333</v>
      </c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3"/>
      <c r="Q181" s="3"/>
    </row>
    <row r="182" spans="1:17" ht="15">
      <c r="A182" s="12" t="s">
        <v>495</v>
      </c>
      <c r="B182" s="5" t="s">
        <v>334</v>
      </c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3"/>
      <c r="Q182" s="3"/>
    </row>
    <row r="183" spans="1:17" ht="15">
      <c r="A183" s="37" t="s">
        <v>516</v>
      </c>
      <c r="B183" s="49" t="s">
        <v>335</v>
      </c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3"/>
      <c r="Q183" s="3"/>
    </row>
    <row r="184" spans="1:17" ht="15.75">
      <c r="A184" s="56" t="s">
        <v>553</v>
      </c>
      <c r="B184" s="6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3"/>
      <c r="Q184" s="3"/>
    </row>
    <row r="185" spans="1:17" ht="15.75">
      <c r="A185" s="47" t="s">
        <v>515</v>
      </c>
      <c r="B185" s="33" t="s">
        <v>336</v>
      </c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3"/>
      <c r="Q185" s="3"/>
    </row>
    <row r="186" spans="1:17" ht="15.75">
      <c r="A186" s="59" t="s">
        <v>602</v>
      </c>
      <c r="B186" s="58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3"/>
      <c r="Q186" s="3"/>
    </row>
    <row r="187" spans="1:17" ht="15.75">
      <c r="A187" s="59" t="s">
        <v>603</v>
      </c>
      <c r="B187" s="58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3"/>
      <c r="Q187" s="3"/>
    </row>
    <row r="188" spans="1:17" ht="15">
      <c r="A188" s="35" t="s">
        <v>497</v>
      </c>
      <c r="B188" s="4" t="s">
        <v>337</v>
      </c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3"/>
      <c r="Q188" s="3"/>
    </row>
    <row r="189" spans="1:17" ht="15">
      <c r="A189" s="12" t="s">
        <v>338</v>
      </c>
      <c r="B189" s="4" t="s">
        <v>339</v>
      </c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3"/>
      <c r="Q189" s="3"/>
    </row>
    <row r="190" spans="1:17" ht="15">
      <c r="A190" s="35" t="s">
        <v>498</v>
      </c>
      <c r="B190" s="4" t="s">
        <v>340</v>
      </c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3"/>
      <c r="Q190" s="3"/>
    </row>
    <row r="191" spans="1:17" ht="15">
      <c r="A191" s="14" t="s">
        <v>517</v>
      </c>
      <c r="B191" s="6" t="s">
        <v>341</v>
      </c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3"/>
      <c r="Q191" s="3"/>
    </row>
    <row r="192" spans="1:17" ht="15">
      <c r="A192" s="12" t="s">
        <v>499</v>
      </c>
      <c r="B192" s="4" t="s">
        <v>342</v>
      </c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3"/>
      <c r="Q192" s="3"/>
    </row>
    <row r="193" spans="1:17" ht="15">
      <c r="A193" s="35" t="s">
        <v>343</v>
      </c>
      <c r="B193" s="4" t="s">
        <v>344</v>
      </c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3"/>
      <c r="Q193" s="3"/>
    </row>
    <row r="194" spans="1:17" ht="15">
      <c r="A194" s="12" t="s">
        <v>500</v>
      </c>
      <c r="B194" s="4" t="s">
        <v>345</v>
      </c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3"/>
      <c r="Q194" s="3"/>
    </row>
    <row r="195" spans="1:17" ht="15">
      <c r="A195" s="35" t="s">
        <v>346</v>
      </c>
      <c r="B195" s="4" t="s">
        <v>347</v>
      </c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3"/>
      <c r="Q195" s="3"/>
    </row>
    <row r="196" spans="1:17" ht="15">
      <c r="A196" s="13" t="s">
        <v>518</v>
      </c>
      <c r="B196" s="6" t="s">
        <v>348</v>
      </c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3"/>
      <c r="Q196" s="3"/>
    </row>
    <row r="197" spans="1:17" ht="15">
      <c r="A197" s="4" t="s">
        <v>600</v>
      </c>
      <c r="B197" s="4" t="s">
        <v>349</v>
      </c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3"/>
      <c r="Q197" s="3"/>
    </row>
    <row r="198" spans="1:17" ht="15">
      <c r="A198" s="4" t="s">
        <v>601</v>
      </c>
      <c r="B198" s="4" t="s">
        <v>349</v>
      </c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3"/>
      <c r="Q198" s="3"/>
    </row>
    <row r="199" spans="1:17" ht="15">
      <c r="A199" s="4" t="s">
        <v>598</v>
      </c>
      <c r="B199" s="4" t="s">
        <v>350</v>
      </c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3"/>
      <c r="Q199" s="3"/>
    </row>
    <row r="200" spans="1:17" ht="15">
      <c r="A200" s="4" t="s">
        <v>599</v>
      </c>
      <c r="B200" s="4" t="s">
        <v>350</v>
      </c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3"/>
      <c r="Q200" s="3"/>
    </row>
    <row r="201" spans="1:17" ht="15">
      <c r="A201" s="6" t="s">
        <v>519</v>
      </c>
      <c r="B201" s="6" t="s">
        <v>351</v>
      </c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3"/>
      <c r="Q201" s="3"/>
    </row>
    <row r="202" spans="1:17" ht="15">
      <c r="A202" s="35" t="s">
        <v>352</v>
      </c>
      <c r="B202" s="4" t="s">
        <v>353</v>
      </c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3"/>
      <c r="Q202" s="3"/>
    </row>
    <row r="203" spans="1:17" ht="15">
      <c r="A203" s="35" t="s">
        <v>354</v>
      </c>
      <c r="B203" s="4" t="s">
        <v>355</v>
      </c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3"/>
      <c r="Q203" s="3"/>
    </row>
    <row r="204" spans="1:17" ht="15">
      <c r="A204" s="35" t="s">
        <v>356</v>
      </c>
      <c r="B204" s="4" t="s">
        <v>357</v>
      </c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3"/>
      <c r="Q204" s="3"/>
    </row>
    <row r="205" spans="1:17" ht="15">
      <c r="A205" s="35" t="s">
        <v>358</v>
      </c>
      <c r="B205" s="4" t="s">
        <v>359</v>
      </c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3"/>
      <c r="Q205" s="3"/>
    </row>
    <row r="206" spans="1:17" ht="15">
      <c r="A206" s="12" t="s">
        <v>501</v>
      </c>
      <c r="B206" s="4" t="s">
        <v>360</v>
      </c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3"/>
      <c r="Q206" s="3"/>
    </row>
    <row r="207" spans="1:17" ht="15">
      <c r="A207" s="14" t="s">
        <v>520</v>
      </c>
      <c r="B207" s="6" t="s">
        <v>362</v>
      </c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3"/>
      <c r="Q207" s="3"/>
    </row>
    <row r="208" spans="1:17" ht="15">
      <c r="A208" s="12" t="s">
        <v>363</v>
      </c>
      <c r="B208" s="4" t="s">
        <v>364</v>
      </c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3"/>
      <c r="Q208" s="3"/>
    </row>
    <row r="209" spans="1:17" ht="15">
      <c r="A209" s="12" t="s">
        <v>365</v>
      </c>
      <c r="B209" s="4" t="s">
        <v>366</v>
      </c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3"/>
      <c r="Q209" s="3"/>
    </row>
    <row r="210" spans="1:17" ht="15">
      <c r="A210" s="35" t="s">
        <v>367</v>
      </c>
      <c r="B210" s="4" t="s">
        <v>368</v>
      </c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3"/>
      <c r="Q210" s="3"/>
    </row>
    <row r="211" spans="1:17" ht="15">
      <c r="A211" s="35" t="s">
        <v>502</v>
      </c>
      <c r="B211" s="4" t="s">
        <v>369</v>
      </c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3"/>
      <c r="Q211" s="3"/>
    </row>
    <row r="212" spans="1:17" ht="15">
      <c r="A212" s="13" t="s">
        <v>521</v>
      </c>
      <c r="B212" s="6" t="s">
        <v>370</v>
      </c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3"/>
      <c r="Q212" s="3"/>
    </row>
    <row r="213" spans="1:17" ht="15">
      <c r="A213" s="14" t="s">
        <v>371</v>
      </c>
      <c r="B213" s="6" t="s">
        <v>372</v>
      </c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3"/>
      <c r="Q213" s="3"/>
    </row>
    <row r="214" spans="1:17" ht="15.75">
      <c r="A214" s="38" t="s">
        <v>522</v>
      </c>
      <c r="B214" s="39" t="s">
        <v>373</v>
      </c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3"/>
      <c r="Q214" s="3"/>
    </row>
    <row r="215" spans="1:17" ht="15.75">
      <c r="A215" s="43" t="s">
        <v>504</v>
      </c>
      <c r="B215" s="44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3"/>
      <c r="Q215" s="3"/>
    </row>
    <row r="216" spans="2:17" ht="1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2:17" ht="1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2:17" ht="1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2:17" ht="1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2:17" ht="1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2:17" ht="1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2:17" ht="1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2:17" ht="1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2:17" ht="1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2:17" ht="1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2:17" ht="1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2:17" ht="1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</row>
    <row r="228" spans="2:17" ht="1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</sheetData>
  <sheetProtection/>
  <mergeCells count="2">
    <mergeCell ref="A2:O2"/>
    <mergeCell ref="A3:O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perSize="9" scale="3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1" sqref="A1:I32"/>
    </sheetView>
  </sheetViews>
  <sheetFormatPr defaultColWidth="9.140625" defaultRowHeight="15"/>
  <cols>
    <col min="1" max="1" width="101.28125" style="0" customWidth="1"/>
    <col min="2" max="2" width="14.00390625" style="0" customWidth="1"/>
    <col min="3" max="3" width="10.8515625" style="0" customWidth="1"/>
    <col min="4" max="4" width="14.140625" style="0" customWidth="1"/>
    <col min="8" max="8" width="11.421875" style="0" customWidth="1"/>
    <col min="9" max="9" width="13.8515625" style="0" customWidth="1"/>
  </cols>
  <sheetData>
    <row r="1" spans="1:6" ht="15">
      <c r="A1" s="89" t="s">
        <v>660</v>
      </c>
      <c r="B1" s="90"/>
      <c r="C1" s="90"/>
      <c r="D1" s="90"/>
      <c r="E1" s="90"/>
      <c r="F1" s="90"/>
    </row>
    <row r="2" spans="1:9" ht="30.75" customHeight="1">
      <c r="A2" s="511" t="s">
        <v>551</v>
      </c>
      <c r="B2" s="512"/>
      <c r="C2" s="512"/>
      <c r="D2" s="512"/>
      <c r="E2" s="512"/>
      <c r="F2" s="512"/>
      <c r="G2" s="512"/>
      <c r="H2" s="512"/>
      <c r="I2" s="512"/>
    </row>
    <row r="3" spans="1:9" ht="23.25" customHeight="1">
      <c r="A3" s="509" t="s">
        <v>4</v>
      </c>
      <c r="B3" s="510"/>
      <c r="C3" s="510"/>
      <c r="D3" s="510"/>
      <c r="E3" s="510"/>
      <c r="F3" s="510"/>
      <c r="G3" s="510"/>
      <c r="H3" s="510"/>
      <c r="I3" s="510"/>
    </row>
    <row r="5" ht="15">
      <c r="A5" s="3" t="s">
        <v>635</v>
      </c>
    </row>
    <row r="6" spans="1:9" ht="36.75">
      <c r="A6" s="95" t="s">
        <v>23</v>
      </c>
      <c r="B6" s="96" t="s">
        <v>24</v>
      </c>
      <c r="C6" s="96" t="s">
        <v>25</v>
      </c>
      <c r="D6" s="96" t="s">
        <v>33</v>
      </c>
      <c r="E6" s="96" t="s">
        <v>26</v>
      </c>
      <c r="F6" s="96" t="s">
        <v>34</v>
      </c>
      <c r="G6" s="96" t="s">
        <v>35</v>
      </c>
      <c r="H6" s="96" t="s">
        <v>36</v>
      </c>
      <c r="I6" s="103" t="s">
        <v>27</v>
      </c>
    </row>
    <row r="7" spans="1:9" ht="15.75">
      <c r="A7" s="97"/>
      <c r="B7" s="97"/>
      <c r="C7" s="98"/>
      <c r="D7" s="98"/>
      <c r="E7" s="98"/>
      <c r="F7" s="98"/>
      <c r="G7" s="98"/>
      <c r="H7" s="98"/>
      <c r="I7" s="98"/>
    </row>
    <row r="8" spans="1:9" ht="15.75">
      <c r="A8" s="97"/>
      <c r="B8" s="97"/>
      <c r="C8" s="98"/>
      <c r="D8" s="98"/>
      <c r="E8" s="98"/>
      <c r="F8" s="98"/>
      <c r="G8" s="98"/>
      <c r="H8" s="98"/>
      <c r="I8" s="98"/>
    </row>
    <row r="9" spans="1:9" ht="15.75">
      <c r="A9" s="97"/>
      <c r="B9" s="97"/>
      <c r="C9" s="98"/>
      <c r="D9" s="98"/>
      <c r="E9" s="98"/>
      <c r="F9" s="98"/>
      <c r="G9" s="98"/>
      <c r="H9" s="98"/>
      <c r="I9" s="98"/>
    </row>
    <row r="10" spans="1:9" ht="15.75">
      <c r="A10" s="97"/>
      <c r="B10" s="97"/>
      <c r="C10" s="98"/>
      <c r="D10" s="98"/>
      <c r="E10" s="98"/>
      <c r="F10" s="98"/>
      <c r="G10" s="98"/>
      <c r="H10" s="98"/>
      <c r="I10" s="98"/>
    </row>
    <row r="11" spans="1:9" ht="15">
      <c r="A11" s="99" t="s">
        <v>28</v>
      </c>
      <c r="B11" s="99"/>
      <c r="C11" s="100"/>
      <c r="D11" s="100"/>
      <c r="E11" s="100"/>
      <c r="F11" s="100"/>
      <c r="G11" s="100"/>
      <c r="H11" s="100"/>
      <c r="I11" s="100"/>
    </row>
    <row r="12" spans="1:9" ht="15.75">
      <c r="A12" s="97"/>
      <c r="B12" s="97"/>
      <c r="C12" s="98"/>
      <c r="D12" s="98"/>
      <c r="E12" s="98"/>
      <c r="F12" s="98"/>
      <c r="G12" s="98"/>
      <c r="H12" s="98"/>
      <c r="I12" s="98"/>
    </row>
    <row r="13" spans="1:9" ht="15.75">
      <c r="A13" s="97"/>
      <c r="B13" s="97"/>
      <c r="C13" s="98"/>
      <c r="D13" s="98"/>
      <c r="E13" s="98"/>
      <c r="F13" s="98"/>
      <c r="G13" s="98"/>
      <c r="H13" s="98"/>
      <c r="I13" s="98"/>
    </row>
    <row r="14" spans="1:9" ht="15.75">
      <c r="A14" s="97"/>
      <c r="B14" s="97"/>
      <c r="C14" s="98"/>
      <c r="D14" s="98"/>
      <c r="E14" s="98"/>
      <c r="F14" s="98"/>
      <c r="G14" s="98"/>
      <c r="H14" s="98"/>
      <c r="I14" s="98"/>
    </row>
    <row r="15" spans="1:9" ht="15.75">
      <c r="A15" s="97"/>
      <c r="B15" s="97"/>
      <c r="C15" s="98"/>
      <c r="D15" s="98"/>
      <c r="E15" s="98"/>
      <c r="F15" s="98"/>
      <c r="G15" s="98"/>
      <c r="H15" s="98"/>
      <c r="I15" s="98"/>
    </row>
    <row r="16" spans="1:9" ht="15">
      <c r="A16" s="99" t="s">
        <v>29</v>
      </c>
      <c r="B16" s="99"/>
      <c r="C16" s="100"/>
      <c r="D16" s="100"/>
      <c r="E16" s="100"/>
      <c r="F16" s="100"/>
      <c r="G16" s="100"/>
      <c r="H16" s="100"/>
      <c r="I16" s="100"/>
    </row>
    <row r="17" spans="1:9" ht="15.75">
      <c r="A17" s="97"/>
      <c r="B17" s="97"/>
      <c r="C17" s="98"/>
      <c r="D17" s="98"/>
      <c r="E17" s="98"/>
      <c r="F17" s="98"/>
      <c r="G17" s="98"/>
      <c r="H17" s="98"/>
      <c r="I17" s="98"/>
    </row>
    <row r="18" spans="1:9" ht="15.75">
      <c r="A18" s="97"/>
      <c r="B18" s="97"/>
      <c r="C18" s="98"/>
      <c r="D18" s="98"/>
      <c r="E18" s="98"/>
      <c r="F18" s="98"/>
      <c r="G18" s="98"/>
      <c r="H18" s="98"/>
      <c r="I18" s="98"/>
    </row>
    <row r="19" spans="1:9" ht="15.75">
      <c r="A19" s="97"/>
      <c r="B19" s="97"/>
      <c r="C19" s="98"/>
      <c r="D19" s="98"/>
      <c r="E19" s="98"/>
      <c r="F19" s="98"/>
      <c r="G19" s="98"/>
      <c r="H19" s="98"/>
      <c r="I19" s="98"/>
    </row>
    <row r="20" spans="1:9" ht="15.75">
      <c r="A20" s="97"/>
      <c r="B20" s="97"/>
      <c r="C20" s="98"/>
      <c r="D20" s="98"/>
      <c r="E20" s="98"/>
      <c r="F20" s="98"/>
      <c r="G20" s="98"/>
      <c r="H20" s="98"/>
      <c r="I20" s="98"/>
    </row>
    <row r="21" spans="1:9" ht="15">
      <c r="A21" s="99" t="s">
        <v>30</v>
      </c>
      <c r="B21" s="99"/>
      <c r="C21" s="100"/>
      <c r="D21" s="100"/>
      <c r="E21" s="100"/>
      <c r="F21" s="100"/>
      <c r="G21" s="100"/>
      <c r="H21" s="100"/>
      <c r="I21" s="100"/>
    </row>
    <row r="22" spans="1:9" ht="15.75">
      <c r="A22" s="97"/>
      <c r="B22" s="97"/>
      <c r="C22" s="98"/>
      <c r="D22" s="98"/>
      <c r="E22" s="98"/>
      <c r="F22" s="98"/>
      <c r="G22" s="98"/>
      <c r="H22" s="98"/>
      <c r="I22" s="98"/>
    </row>
    <row r="23" spans="1:9" ht="15.75">
      <c r="A23" s="97"/>
      <c r="B23" s="97"/>
      <c r="C23" s="98"/>
      <c r="D23" s="98"/>
      <c r="E23" s="98"/>
      <c r="F23" s="98"/>
      <c r="G23" s="98"/>
      <c r="H23" s="98"/>
      <c r="I23" s="98"/>
    </row>
    <row r="24" spans="1:9" ht="15.75">
      <c r="A24" s="97"/>
      <c r="B24" s="97"/>
      <c r="C24" s="98"/>
      <c r="D24" s="98"/>
      <c r="E24" s="98"/>
      <c r="F24" s="98"/>
      <c r="G24" s="98"/>
      <c r="H24" s="98"/>
      <c r="I24" s="98"/>
    </row>
    <row r="25" spans="1:9" ht="15.75">
      <c r="A25" s="97"/>
      <c r="B25" s="97"/>
      <c r="C25" s="98"/>
      <c r="D25" s="98"/>
      <c r="E25" s="98"/>
      <c r="F25" s="98"/>
      <c r="G25" s="98"/>
      <c r="H25" s="98"/>
      <c r="I25" s="98"/>
    </row>
    <row r="26" spans="1:9" ht="15">
      <c r="A26" s="99" t="s">
        <v>31</v>
      </c>
      <c r="B26" s="99"/>
      <c r="C26" s="100"/>
      <c r="D26" s="100"/>
      <c r="E26" s="100"/>
      <c r="F26" s="100"/>
      <c r="G26" s="100"/>
      <c r="H26" s="100"/>
      <c r="I26" s="100"/>
    </row>
    <row r="27" spans="1:9" ht="15">
      <c r="A27" s="99"/>
      <c r="B27" s="99"/>
      <c r="C27" s="100"/>
      <c r="D27" s="100"/>
      <c r="E27" s="100"/>
      <c r="F27" s="100"/>
      <c r="G27" s="100"/>
      <c r="H27" s="100"/>
      <c r="I27" s="100"/>
    </row>
    <row r="28" spans="1:9" ht="15">
      <c r="A28" s="99"/>
      <c r="B28" s="99"/>
      <c r="C28" s="100"/>
      <c r="D28" s="100"/>
      <c r="E28" s="100"/>
      <c r="F28" s="100"/>
      <c r="G28" s="100"/>
      <c r="H28" s="100"/>
      <c r="I28" s="100"/>
    </row>
    <row r="29" spans="1:9" ht="15">
      <c r="A29" s="99"/>
      <c r="B29" s="99"/>
      <c r="C29" s="100"/>
      <c r="D29" s="100"/>
      <c r="E29" s="100"/>
      <c r="F29" s="100"/>
      <c r="G29" s="100"/>
      <c r="H29" s="100"/>
      <c r="I29" s="100"/>
    </row>
    <row r="30" spans="1:9" ht="15">
      <c r="A30" s="99"/>
      <c r="B30" s="99"/>
      <c r="C30" s="100"/>
      <c r="D30" s="100"/>
      <c r="E30" s="100"/>
      <c r="F30" s="100"/>
      <c r="G30" s="100"/>
      <c r="H30" s="100"/>
      <c r="I30" s="100"/>
    </row>
    <row r="31" spans="1:9" ht="16.5">
      <c r="A31" s="101" t="s">
        <v>32</v>
      </c>
      <c r="B31" s="97"/>
      <c r="C31" s="102"/>
      <c r="D31" s="102"/>
      <c r="E31" s="102"/>
      <c r="F31" s="102"/>
      <c r="G31" s="102"/>
      <c r="H31" s="102"/>
      <c r="I31" s="102"/>
    </row>
  </sheetData>
  <sheetProtection/>
  <mergeCells count="2">
    <mergeCell ref="A2:I2"/>
    <mergeCell ref="A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V98"/>
  <sheetViews>
    <sheetView zoomScale="70" zoomScaleNormal="70" zoomScalePageLayoutView="0" workbookViewId="0" topLeftCell="C1">
      <pane ySplit="5" topLeftCell="A6" activePane="bottomLeft" state="frozen"/>
      <selection pane="topLeft" activeCell="B2" sqref="B2:C2"/>
      <selection pane="bottomLeft" activeCell="K52" sqref="K52"/>
    </sheetView>
  </sheetViews>
  <sheetFormatPr defaultColWidth="9.140625" defaultRowHeight="15"/>
  <cols>
    <col min="1" max="1" width="4.57421875" style="144" customWidth="1"/>
    <col min="2" max="2" width="79.140625" style="144" customWidth="1"/>
    <col min="3" max="3" width="9.140625" style="144" customWidth="1"/>
    <col min="4" max="13" width="9.28125" style="247" customWidth="1"/>
    <col min="14" max="14" width="9.28125" style="247" hidden="1" customWidth="1"/>
    <col min="15" max="21" width="9.28125" style="247" customWidth="1"/>
    <col min="22" max="22" width="9.8515625" style="247" customWidth="1"/>
    <col min="23" max="16384" width="9.140625" style="144" customWidth="1"/>
  </cols>
  <sheetData>
    <row r="1" spans="2:21" ht="30.75" customHeight="1">
      <c r="B1" s="461" t="s">
        <v>977</v>
      </c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</row>
    <row r="2" spans="2:22" ht="15.75">
      <c r="B2" s="461" t="s">
        <v>802</v>
      </c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</row>
    <row r="3" spans="2:22" ht="15.75">
      <c r="B3" s="462"/>
      <c r="C3" s="462"/>
      <c r="D3" s="462"/>
      <c r="E3" s="256"/>
      <c r="F3" s="265"/>
      <c r="G3" s="265"/>
      <c r="H3" s="265"/>
      <c r="I3" s="265"/>
      <c r="J3" s="265"/>
      <c r="K3" s="265"/>
      <c r="L3" s="463" t="s">
        <v>992</v>
      </c>
      <c r="M3" s="463"/>
      <c r="N3" s="463"/>
      <c r="O3" s="463"/>
      <c r="P3" s="463"/>
      <c r="Q3" s="463"/>
      <c r="R3" s="463"/>
      <c r="S3" s="463"/>
      <c r="T3" s="463"/>
      <c r="U3" s="463"/>
      <c r="V3" s="463"/>
    </row>
    <row r="4" spans="1:22" ht="27.75" customHeight="1">
      <c r="A4" s="168"/>
      <c r="B4" s="169" t="s">
        <v>813</v>
      </c>
      <c r="C4" s="170" t="s">
        <v>808</v>
      </c>
      <c r="D4" s="266" t="s">
        <v>809</v>
      </c>
      <c r="E4" s="266" t="s">
        <v>810</v>
      </c>
      <c r="F4" s="266" t="s">
        <v>811</v>
      </c>
      <c r="G4" s="266" t="s">
        <v>812</v>
      </c>
      <c r="H4" s="266" t="s">
        <v>814</v>
      </c>
      <c r="I4" s="266" t="s">
        <v>815</v>
      </c>
      <c r="J4" s="266" t="s">
        <v>816</v>
      </c>
      <c r="K4" s="266" t="s">
        <v>878</v>
      </c>
      <c r="L4" s="266" t="s">
        <v>879</v>
      </c>
      <c r="M4" s="266" t="s">
        <v>880</v>
      </c>
      <c r="O4" s="266" t="s">
        <v>964</v>
      </c>
      <c r="P4" s="266" t="s">
        <v>969</v>
      </c>
      <c r="Q4" s="266" t="s">
        <v>970</v>
      </c>
      <c r="R4" s="266" t="s">
        <v>971</v>
      </c>
      <c r="S4" s="266" t="s">
        <v>975</v>
      </c>
      <c r="T4" s="266" t="s">
        <v>976</v>
      </c>
      <c r="U4" s="266" t="s">
        <v>982</v>
      </c>
      <c r="V4" s="266" t="s">
        <v>983</v>
      </c>
    </row>
    <row r="5" spans="1:22" s="260" customFormat="1" ht="76.5">
      <c r="A5" s="257"/>
      <c r="B5" s="145" t="s">
        <v>71</v>
      </c>
      <c r="C5" s="146" t="s">
        <v>21</v>
      </c>
      <c r="D5" s="267" t="s">
        <v>874</v>
      </c>
      <c r="E5" s="267" t="s">
        <v>911</v>
      </c>
      <c r="F5" s="267" t="s">
        <v>917</v>
      </c>
      <c r="G5" s="267" t="s">
        <v>912</v>
      </c>
      <c r="H5" s="267" t="s">
        <v>965</v>
      </c>
      <c r="I5" s="267" t="s">
        <v>966</v>
      </c>
      <c r="J5" s="267" t="s">
        <v>980</v>
      </c>
      <c r="K5" s="267" t="s">
        <v>981</v>
      </c>
      <c r="L5" s="267" t="s">
        <v>875</v>
      </c>
      <c r="M5" s="267" t="s">
        <v>913</v>
      </c>
      <c r="N5" s="267" t="s">
        <v>914</v>
      </c>
      <c r="O5" s="267" t="s">
        <v>915</v>
      </c>
      <c r="P5" s="267" t="s">
        <v>967</v>
      </c>
      <c r="Q5" s="267" t="s">
        <v>968</v>
      </c>
      <c r="R5" s="267" t="s">
        <v>978</v>
      </c>
      <c r="S5" s="267" t="s">
        <v>979</v>
      </c>
      <c r="T5" s="267" t="s">
        <v>881</v>
      </c>
      <c r="U5" s="268" t="s">
        <v>876</v>
      </c>
      <c r="V5" s="268" t="s">
        <v>877</v>
      </c>
    </row>
    <row r="6" spans="1:22" s="243" customFormat="1" ht="15" customHeight="1">
      <c r="A6" s="184" t="s">
        <v>682</v>
      </c>
      <c r="B6" s="150" t="s">
        <v>251</v>
      </c>
      <c r="C6" s="152" t="s">
        <v>252</v>
      </c>
      <c r="D6" s="263">
        <v>45543</v>
      </c>
      <c r="E6" s="263">
        <v>45543</v>
      </c>
      <c r="F6" s="263">
        <v>1000</v>
      </c>
      <c r="G6" s="263">
        <f>E6+F6</f>
        <v>46543</v>
      </c>
      <c r="H6" s="382"/>
      <c r="I6" s="382"/>
      <c r="J6" s="382"/>
      <c r="K6" s="382">
        <f>I6+J6</f>
        <v>0</v>
      </c>
      <c r="L6" s="263"/>
      <c r="M6" s="263"/>
      <c r="N6" s="263"/>
      <c r="O6" s="263">
        <f>M6+N6</f>
        <v>0</v>
      </c>
      <c r="P6" s="382"/>
      <c r="Q6" s="382"/>
      <c r="R6" s="382"/>
      <c r="S6" s="382">
        <f>Q6+R6</f>
        <v>0</v>
      </c>
      <c r="T6" s="263"/>
      <c r="U6" s="263">
        <f>SUM(D6,L6,T6)</f>
        <v>45543</v>
      </c>
      <c r="V6" s="263">
        <f>SUM(G6,O6,T6)</f>
        <v>46543</v>
      </c>
    </row>
    <row r="7" spans="1:22" s="243" customFormat="1" ht="15" customHeight="1">
      <c r="A7" s="184" t="s">
        <v>683</v>
      </c>
      <c r="B7" s="151" t="s">
        <v>253</v>
      </c>
      <c r="C7" s="152" t="s">
        <v>254</v>
      </c>
      <c r="D7" s="263">
        <v>67145</v>
      </c>
      <c r="E7" s="263">
        <v>67145</v>
      </c>
      <c r="F7" s="263">
        <v>1601</v>
      </c>
      <c r="G7" s="263">
        <f aca="true" t="shared" si="0" ref="G7:G70">E7+F7</f>
        <v>68746</v>
      </c>
      <c r="H7" s="382">
        <v>400</v>
      </c>
      <c r="I7" s="382">
        <f>SUM(G7:H7)</f>
        <v>69146</v>
      </c>
      <c r="J7" s="382">
        <v>153</v>
      </c>
      <c r="K7" s="382">
        <f aca="true" t="shared" si="1" ref="K7:K70">I7+J7</f>
        <v>69299</v>
      </c>
      <c r="L7" s="263"/>
      <c r="M7" s="263"/>
      <c r="N7" s="263"/>
      <c r="O7" s="263">
        <f aca="true" t="shared" si="2" ref="O7:O70">M7+N7</f>
        <v>0</v>
      </c>
      <c r="P7" s="382"/>
      <c r="Q7" s="382"/>
      <c r="R7" s="382"/>
      <c r="S7" s="382">
        <f aca="true" t="shared" si="3" ref="S7:S70">Q7+R7</f>
        <v>0</v>
      </c>
      <c r="T7" s="263"/>
      <c r="U7" s="263">
        <f>SUM(D7,L7,T7)</f>
        <v>67145</v>
      </c>
      <c r="V7" s="263">
        <f>SUM(K7,O7,T7)</f>
        <v>69299</v>
      </c>
    </row>
    <row r="8" spans="1:22" s="243" customFormat="1" ht="15" customHeight="1">
      <c r="A8" s="184" t="s">
        <v>685</v>
      </c>
      <c r="B8" s="151" t="s">
        <v>255</v>
      </c>
      <c r="C8" s="152" t="s">
        <v>256</v>
      </c>
      <c r="D8" s="263">
        <v>28639</v>
      </c>
      <c r="E8" s="263">
        <v>28639</v>
      </c>
      <c r="F8" s="263">
        <f>236+713</f>
        <v>949</v>
      </c>
      <c r="G8" s="263">
        <f t="shared" si="0"/>
        <v>29588</v>
      </c>
      <c r="H8" s="382">
        <v>230</v>
      </c>
      <c r="I8" s="382">
        <f>SUM(G8:H8)</f>
        <v>29818</v>
      </c>
      <c r="J8" s="382">
        <v>3794</v>
      </c>
      <c r="K8" s="382">
        <f t="shared" si="1"/>
        <v>33612</v>
      </c>
      <c r="L8" s="263"/>
      <c r="M8" s="263"/>
      <c r="N8" s="263"/>
      <c r="O8" s="263">
        <f t="shared" si="2"/>
        <v>0</v>
      </c>
      <c r="P8" s="382"/>
      <c r="Q8" s="382"/>
      <c r="R8" s="382"/>
      <c r="S8" s="382">
        <f t="shared" si="3"/>
        <v>0</v>
      </c>
      <c r="T8" s="263"/>
      <c r="U8" s="263">
        <f>SUM(D8,L8,T8)</f>
        <v>28639</v>
      </c>
      <c r="V8" s="263">
        <f>SUM(K8,O8,T8)</f>
        <v>33612</v>
      </c>
    </row>
    <row r="9" spans="1:22" s="243" customFormat="1" ht="15" customHeight="1">
      <c r="A9" s="184" t="s">
        <v>687</v>
      </c>
      <c r="B9" s="151" t="s">
        <v>257</v>
      </c>
      <c r="C9" s="152" t="s">
        <v>258</v>
      </c>
      <c r="D9" s="263">
        <v>2560</v>
      </c>
      <c r="E9" s="263">
        <v>2560</v>
      </c>
      <c r="F9" s="263">
        <v>316</v>
      </c>
      <c r="G9" s="263">
        <f t="shared" si="0"/>
        <v>2876</v>
      </c>
      <c r="H9" s="382">
        <v>90</v>
      </c>
      <c r="I9" s="382">
        <f>SUM(G9:H9)</f>
        <v>2966</v>
      </c>
      <c r="J9" s="382">
        <v>90</v>
      </c>
      <c r="K9" s="382">
        <f t="shared" si="1"/>
        <v>3056</v>
      </c>
      <c r="L9" s="263"/>
      <c r="M9" s="263"/>
      <c r="N9" s="263"/>
      <c r="O9" s="263">
        <f t="shared" si="2"/>
        <v>0</v>
      </c>
      <c r="P9" s="382"/>
      <c r="Q9" s="382"/>
      <c r="R9" s="382"/>
      <c r="S9" s="382">
        <f t="shared" si="3"/>
        <v>0</v>
      </c>
      <c r="T9" s="263"/>
      <c r="U9" s="263">
        <f>SUM(D9,L9,T9)</f>
        <v>2560</v>
      </c>
      <c r="V9" s="382">
        <f>SUM(K9,O9,T9)</f>
        <v>3056</v>
      </c>
    </row>
    <row r="10" spans="1:22" s="243" customFormat="1" ht="15" customHeight="1">
      <c r="A10" s="184" t="s">
        <v>689</v>
      </c>
      <c r="B10" s="151" t="s">
        <v>259</v>
      </c>
      <c r="C10" s="152" t="s">
        <v>260</v>
      </c>
      <c r="D10" s="263">
        <v>0</v>
      </c>
      <c r="E10" s="263">
        <v>297</v>
      </c>
      <c r="F10" s="263">
        <v>2530</v>
      </c>
      <c r="G10" s="263">
        <f t="shared" si="0"/>
        <v>2827</v>
      </c>
      <c r="H10" s="382">
        <v>1500</v>
      </c>
      <c r="I10" s="382">
        <f>SUM(G10:H10)</f>
        <v>4327</v>
      </c>
      <c r="J10" s="382">
        <v>-17</v>
      </c>
      <c r="K10" s="382">
        <f t="shared" si="1"/>
        <v>4310</v>
      </c>
      <c r="L10" s="263"/>
      <c r="M10" s="263"/>
      <c r="N10" s="263"/>
      <c r="O10" s="263">
        <f t="shared" si="2"/>
        <v>0</v>
      </c>
      <c r="P10" s="382"/>
      <c r="Q10" s="382"/>
      <c r="R10" s="382"/>
      <c r="S10" s="382">
        <f t="shared" si="3"/>
        <v>0</v>
      </c>
      <c r="T10" s="263"/>
      <c r="U10" s="263"/>
      <c r="V10" s="382">
        <f>SUM(K10,O10,T10)</f>
        <v>4310</v>
      </c>
    </row>
    <row r="11" spans="1:22" s="243" customFormat="1" ht="15" customHeight="1">
      <c r="A11" s="184" t="s">
        <v>691</v>
      </c>
      <c r="B11" s="151" t="s">
        <v>261</v>
      </c>
      <c r="C11" s="152" t="s">
        <v>262</v>
      </c>
      <c r="D11" s="263"/>
      <c r="E11" s="263"/>
      <c r="F11" s="263">
        <v>138</v>
      </c>
      <c r="G11" s="263">
        <f t="shared" si="0"/>
        <v>138</v>
      </c>
      <c r="H11" s="382"/>
      <c r="I11" s="382"/>
      <c r="J11" s="382"/>
      <c r="K11" s="382">
        <f t="shared" si="1"/>
        <v>0</v>
      </c>
      <c r="L11" s="263"/>
      <c r="M11" s="263"/>
      <c r="N11" s="263"/>
      <c r="O11" s="263">
        <f t="shared" si="2"/>
        <v>0</v>
      </c>
      <c r="P11" s="382"/>
      <c r="Q11" s="382"/>
      <c r="R11" s="382"/>
      <c r="S11" s="382">
        <f t="shared" si="3"/>
        <v>0</v>
      </c>
      <c r="T11" s="263"/>
      <c r="U11" s="263"/>
      <c r="V11" s="263">
        <f>SUM(G11,O11,T11)</f>
        <v>138</v>
      </c>
    </row>
    <row r="12" spans="1:22" s="243" customFormat="1" ht="15" customHeight="1">
      <c r="A12" s="184" t="s">
        <v>692</v>
      </c>
      <c r="B12" s="153" t="s">
        <v>506</v>
      </c>
      <c r="C12" s="171" t="s">
        <v>263</v>
      </c>
      <c r="D12" s="263">
        <f>SUM(D6:D11)</f>
        <v>143887</v>
      </c>
      <c r="E12" s="263">
        <f>SUM(E6:E11)</f>
        <v>144184</v>
      </c>
      <c r="F12" s="263">
        <f>SUM(F6:F11)</f>
        <v>6534</v>
      </c>
      <c r="G12" s="263">
        <f>SUM(G6:G11)</f>
        <v>150718</v>
      </c>
      <c r="H12" s="382"/>
      <c r="I12" s="382"/>
      <c r="J12" s="382"/>
      <c r="K12" s="382">
        <f t="shared" si="1"/>
        <v>0</v>
      </c>
      <c r="L12" s="263"/>
      <c r="M12" s="263"/>
      <c r="N12" s="263"/>
      <c r="O12" s="263">
        <f t="shared" si="2"/>
        <v>0</v>
      </c>
      <c r="P12" s="382"/>
      <c r="Q12" s="382"/>
      <c r="R12" s="382"/>
      <c r="S12" s="382">
        <f t="shared" si="3"/>
        <v>0</v>
      </c>
      <c r="T12" s="263"/>
      <c r="U12" s="263">
        <f>SUM(U6:U11)</f>
        <v>143887</v>
      </c>
      <c r="V12" s="263">
        <f>SUM(V6:V11)</f>
        <v>156958</v>
      </c>
    </row>
    <row r="13" spans="1:22" s="243" customFormat="1" ht="15" customHeight="1">
      <c r="A13" s="184" t="s">
        <v>693</v>
      </c>
      <c r="B13" s="151" t="s">
        <v>264</v>
      </c>
      <c r="C13" s="152" t="s">
        <v>265</v>
      </c>
      <c r="D13" s="263"/>
      <c r="E13" s="263"/>
      <c r="F13" s="263"/>
      <c r="G13" s="263">
        <f t="shared" si="0"/>
        <v>0</v>
      </c>
      <c r="H13" s="382"/>
      <c r="I13" s="382"/>
      <c r="J13" s="382"/>
      <c r="K13" s="382">
        <f t="shared" si="1"/>
        <v>0</v>
      </c>
      <c r="L13" s="263"/>
      <c r="M13" s="263"/>
      <c r="N13" s="263"/>
      <c r="O13" s="263">
        <f t="shared" si="2"/>
        <v>0</v>
      </c>
      <c r="P13" s="382"/>
      <c r="Q13" s="382"/>
      <c r="R13" s="382"/>
      <c r="S13" s="382">
        <f t="shared" si="3"/>
        <v>0</v>
      </c>
      <c r="T13" s="263"/>
      <c r="U13" s="263"/>
      <c r="V13" s="263"/>
    </row>
    <row r="14" spans="1:22" s="243" customFormat="1" ht="15" customHeight="1">
      <c r="A14" s="184" t="s">
        <v>695</v>
      </c>
      <c r="B14" s="151" t="s">
        <v>266</v>
      </c>
      <c r="C14" s="152" t="s">
        <v>267</v>
      </c>
      <c r="D14" s="263"/>
      <c r="E14" s="263"/>
      <c r="F14" s="263"/>
      <c r="G14" s="263">
        <f t="shared" si="0"/>
        <v>0</v>
      </c>
      <c r="H14" s="382"/>
      <c r="I14" s="382"/>
      <c r="J14" s="382"/>
      <c r="K14" s="382">
        <f t="shared" si="1"/>
        <v>0</v>
      </c>
      <c r="L14" s="263"/>
      <c r="M14" s="263"/>
      <c r="N14" s="263"/>
      <c r="O14" s="263">
        <f t="shared" si="2"/>
        <v>0</v>
      </c>
      <c r="P14" s="382"/>
      <c r="Q14" s="382"/>
      <c r="R14" s="382"/>
      <c r="S14" s="382">
        <f t="shared" si="3"/>
        <v>0</v>
      </c>
      <c r="T14" s="263"/>
      <c r="U14" s="263"/>
      <c r="V14" s="263"/>
    </row>
    <row r="15" spans="1:22" s="243" customFormat="1" ht="15" customHeight="1">
      <c r="A15" s="184" t="s">
        <v>705</v>
      </c>
      <c r="B15" s="151" t="s">
        <v>467</v>
      </c>
      <c r="C15" s="152" t="s">
        <v>268</v>
      </c>
      <c r="D15" s="263"/>
      <c r="E15" s="263"/>
      <c r="F15" s="263"/>
      <c r="G15" s="263">
        <f t="shared" si="0"/>
        <v>0</v>
      </c>
      <c r="H15" s="382"/>
      <c r="I15" s="382"/>
      <c r="J15" s="382"/>
      <c r="K15" s="382">
        <f t="shared" si="1"/>
        <v>0</v>
      </c>
      <c r="L15" s="263"/>
      <c r="M15" s="263"/>
      <c r="N15" s="263"/>
      <c r="O15" s="263">
        <f t="shared" si="2"/>
        <v>0</v>
      </c>
      <c r="P15" s="382"/>
      <c r="Q15" s="382"/>
      <c r="R15" s="382"/>
      <c r="S15" s="382">
        <f t="shared" si="3"/>
        <v>0</v>
      </c>
      <c r="T15" s="263"/>
      <c r="U15" s="263"/>
      <c r="V15" s="263"/>
    </row>
    <row r="16" spans="1:22" s="243" customFormat="1" ht="15" customHeight="1">
      <c r="A16" s="184" t="s">
        <v>707</v>
      </c>
      <c r="B16" s="151" t="s">
        <v>468</v>
      </c>
      <c r="C16" s="152" t="s">
        <v>269</v>
      </c>
      <c r="D16" s="263"/>
      <c r="E16" s="263"/>
      <c r="F16" s="263"/>
      <c r="G16" s="263">
        <f t="shared" si="0"/>
        <v>0</v>
      </c>
      <c r="H16" s="382"/>
      <c r="I16" s="382"/>
      <c r="J16" s="382"/>
      <c r="K16" s="382">
        <f t="shared" si="1"/>
        <v>0</v>
      </c>
      <c r="L16" s="263"/>
      <c r="M16" s="263"/>
      <c r="N16" s="263"/>
      <c r="O16" s="263">
        <f t="shared" si="2"/>
        <v>0</v>
      </c>
      <c r="P16" s="382"/>
      <c r="Q16" s="382"/>
      <c r="R16" s="382"/>
      <c r="S16" s="382">
        <f t="shared" si="3"/>
        <v>0</v>
      </c>
      <c r="T16" s="263"/>
      <c r="U16" s="263"/>
      <c r="V16" s="263"/>
    </row>
    <row r="17" spans="1:22" s="243" customFormat="1" ht="15" customHeight="1">
      <c r="A17" s="184" t="s">
        <v>709</v>
      </c>
      <c r="B17" s="151" t="s">
        <v>469</v>
      </c>
      <c r="C17" s="152" t="s">
        <v>270</v>
      </c>
      <c r="D17" s="263">
        <v>24635</v>
      </c>
      <c r="E17" s="263">
        <v>25484</v>
      </c>
      <c r="F17" s="263">
        <v>170</v>
      </c>
      <c r="G17" s="263">
        <f t="shared" si="0"/>
        <v>25654</v>
      </c>
      <c r="H17" s="382">
        <v>2694</v>
      </c>
      <c r="I17" s="382">
        <f>SUM(G17:H17)</f>
        <v>28348</v>
      </c>
      <c r="J17" s="382">
        <v>-403</v>
      </c>
      <c r="K17" s="382">
        <f t="shared" si="1"/>
        <v>27945</v>
      </c>
      <c r="L17" s="263"/>
      <c r="M17" s="263"/>
      <c r="N17" s="263"/>
      <c r="O17" s="263">
        <f t="shared" si="2"/>
        <v>0</v>
      </c>
      <c r="P17" s="382"/>
      <c r="Q17" s="382"/>
      <c r="R17" s="382"/>
      <c r="S17" s="382">
        <f t="shared" si="3"/>
        <v>0</v>
      </c>
      <c r="T17" s="263"/>
      <c r="U17" s="263">
        <f>SUM(D17,L17,T17)</f>
        <v>24635</v>
      </c>
      <c r="V17" s="263">
        <f>SUM(K17,O17,T17)</f>
        <v>27945</v>
      </c>
    </row>
    <row r="18" spans="1:22" s="243" customFormat="1" ht="15" customHeight="1">
      <c r="A18" s="184" t="s">
        <v>711</v>
      </c>
      <c r="B18" s="156" t="s">
        <v>507</v>
      </c>
      <c r="C18" s="162" t="s">
        <v>271</v>
      </c>
      <c r="D18" s="263">
        <f>D17+D12</f>
        <v>168522</v>
      </c>
      <c r="E18" s="263">
        <f>E17+E12</f>
        <v>169668</v>
      </c>
      <c r="F18" s="263">
        <f>SUM(F12:F17)</f>
        <v>6704</v>
      </c>
      <c r="G18" s="263">
        <f>SUM(G12:G17)</f>
        <v>176372</v>
      </c>
      <c r="H18" s="382"/>
      <c r="I18" s="382"/>
      <c r="J18" s="382"/>
      <c r="K18" s="382">
        <f t="shared" si="1"/>
        <v>0</v>
      </c>
      <c r="L18" s="263"/>
      <c r="M18" s="263"/>
      <c r="N18" s="263"/>
      <c r="O18" s="263">
        <f t="shared" si="2"/>
        <v>0</v>
      </c>
      <c r="P18" s="382"/>
      <c r="Q18" s="382"/>
      <c r="R18" s="382"/>
      <c r="S18" s="382">
        <f t="shared" si="3"/>
        <v>0</v>
      </c>
      <c r="T18" s="263"/>
      <c r="U18" s="263">
        <f>SUM(U12:U17)</f>
        <v>168522</v>
      </c>
      <c r="V18" s="263">
        <f>SUM(V12:V17)</f>
        <v>184903</v>
      </c>
    </row>
    <row r="19" spans="1:22" s="243" customFormat="1" ht="15" customHeight="1" hidden="1">
      <c r="A19" s="184" t="s">
        <v>712</v>
      </c>
      <c r="B19" s="151" t="s">
        <v>473</v>
      </c>
      <c r="C19" s="152" t="s">
        <v>280</v>
      </c>
      <c r="D19" s="263"/>
      <c r="E19" s="263"/>
      <c r="F19" s="263"/>
      <c r="G19" s="263">
        <f t="shared" si="0"/>
        <v>0</v>
      </c>
      <c r="H19" s="382"/>
      <c r="I19" s="382"/>
      <c r="J19" s="382"/>
      <c r="K19" s="382">
        <f t="shared" si="1"/>
        <v>0</v>
      </c>
      <c r="L19" s="263"/>
      <c r="M19" s="263"/>
      <c r="N19" s="263"/>
      <c r="O19" s="263">
        <f t="shared" si="2"/>
        <v>0</v>
      </c>
      <c r="P19" s="382"/>
      <c r="Q19" s="382"/>
      <c r="R19" s="382"/>
      <c r="S19" s="382">
        <f t="shared" si="3"/>
        <v>0</v>
      </c>
      <c r="T19" s="263"/>
      <c r="U19" s="263">
        <f>SUM(L19:T19)</f>
        <v>0</v>
      </c>
      <c r="V19" s="263"/>
    </row>
    <row r="20" spans="1:22" s="243" customFormat="1" ht="15" customHeight="1" hidden="1">
      <c r="A20" s="184" t="s">
        <v>713</v>
      </c>
      <c r="B20" s="151" t="s">
        <v>474</v>
      </c>
      <c r="C20" s="152" t="s">
        <v>281</v>
      </c>
      <c r="D20" s="263"/>
      <c r="E20" s="263"/>
      <c r="F20" s="263"/>
      <c r="G20" s="263">
        <f t="shared" si="0"/>
        <v>0</v>
      </c>
      <c r="H20" s="382"/>
      <c r="I20" s="382"/>
      <c r="J20" s="382"/>
      <c r="K20" s="382">
        <f t="shared" si="1"/>
        <v>0</v>
      </c>
      <c r="L20" s="263"/>
      <c r="M20" s="263"/>
      <c r="N20" s="263"/>
      <c r="O20" s="263">
        <f t="shared" si="2"/>
        <v>0</v>
      </c>
      <c r="P20" s="382"/>
      <c r="Q20" s="382"/>
      <c r="R20" s="382"/>
      <c r="S20" s="382">
        <f t="shared" si="3"/>
        <v>0</v>
      </c>
      <c r="T20" s="263"/>
      <c r="U20" s="263">
        <f>SUM(L20:T20)</f>
        <v>0</v>
      </c>
      <c r="V20" s="263"/>
    </row>
    <row r="21" spans="1:22" s="243" customFormat="1" ht="15" customHeight="1">
      <c r="A21" s="184" t="s">
        <v>714</v>
      </c>
      <c r="B21" s="153" t="s">
        <v>509</v>
      </c>
      <c r="C21" s="171" t="s">
        <v>282</v>
      </c>
      <c r="D21" s="263"/>
      <c r="E21" s="263"/>
      <c r="F21" s="263"/>
      <c r="G21" s="263">
        <f t="shared" si="0"/>
        <v>0</v>
      </c>
      <c r="H21" s="382"/>
      <c r="I21" s="382"/>
      <c r="J21" s="382"/>
      <c r="K21" s="382">
        <f t="shared" si="1"/>
        <v>0</v>
      </c>
      <c r="L21" s="263"/>
      <c r="M21" s="263"/>
      <c r="N21" s="263"/>
      <c r="O21" s="263">
        <f t="shared" si="2"/>
        <v>0</v>
      </c>
      <c r="P21" s="382"/>
      <c r="Q21" s="382"/>
      <c r="R21" s="382"/>
      <c r="S21" s="382">
        <f t="shared" si="3"/>
        <v>0</v>
      </c>
      <c r="T21" s="263"/>
      <c r="U21" s="263"/>
      <c r="V21" s="263"/>
    </row>
    <row r="22" spans="1:22" s="243" customFormat="1" ht="15" customHeight="1">
      <c r="A22" s="184" t="s">
        <v>715</v>
      </c>
      <c r="B22" s="151" t="s">
        <v>475</v>
      </c>
      <c r="C22" s="152" t="s">
        <v>283</v>
      </c>
      <c r="D22" s="263"/>
      <c r="E22" s="263"/>
      <c r="F22" s="263"/>
      <c r="G22" s="263">
        <f t="shared" si="0"/>
        <v>0</v>
      </c>
      <c r="H22" s="382"/>
      <c r="I22" s="382">
        <f>SUM(G22:H22)</f>
        <v>0</v>
      </c>
      <c r="J22" s="382"/>
      <c r="K22" s="382">
        <f t="shared" si="1"/>
        <v>0</v>
      </c>
      <c r="L22" s="263"/>
      <c r="M22" s="263"/>
      <c r="N22" s="263"/>
      <c r="O22" s="263">
        <f t="shared" si="2"/>
        <v>0</v>
      </c>
      <c r="P22" s="382"/>
      <c r="Q22" s="382"/>
      <c r="R22" s="382"/>
      <c r="S22" s="382">
        <f t="shared" si="3"/>
        <v>0</v>
      </c>
      <c r="T22" s="263"/>
      <c r="U22" s="263"/>
      <c r="V22" s="263"/>
    </row>
    <row r="23" spans="1:22" s="243" customFormat="1" ht="15" customHeight="1">
      <c r="A23" s="184" t="s">
        <v>716</v>
      </c>
      <c r="B23" s="151" t="s">
        <v>476</v>
      </c>
      <c r="C23" s="152" t="s">
        <v>284</v>
      </c>
      <c r="D23" s="263"/>
      <c r="E23" s="263"/>
      <c r="F23" s="263"/>
      <c r="G23" s="263">
        <f t="shared" si="0"/>
        <v>0</v>
      </c>
      <c r="H23" s="382"/>
      <c r="I23" s="382"/>
      <c r="J23" s="382"/>
      <c r="K23" s="382">
        <f t="shared" si="1"/>
        <v>0</v>
      </c>
      <c r="L23" s="263"/>
      <c r="M23" s="263"/>
      <c r="N23" s="263"/>
      <c r="O23" s="263">
        <f t="shared" si="2"/>
        <v>0</v>
      </c>
      <c r="P23" s="382"/>
      <c r="Q23" s="382"/>
      <c r="R23" s="382"/>
      <c r="S23" s="382">
        <f t="shared" si="3"/>
        <v>0</v>
      </c>
      <c r="T23" s="263"/>
      <c r="U23" s="263"/>
      <c r="V23" s="263"/>
    </row>
    <row r="24" spans="1:22" s="243" customFormat="1" ht="15" customHeight="1">
      <c r="A24" s="184" t="s">
        <v>717</v>
      </c>
      <c r="B24" s="151" t="s">
        <v>477</v>
      </c>
      <c r="C24" s="152" t="s">
        <v>285</v>
      </c>
      <c r="D24" s="263">
        <v>22139</v>
      </c>
      <c r="E24" s="263">
        <v>22139</v>
      </c>
      <c r="F24" s="263"/>
      <c r="G24" s="263">
        <f t="shared" si="0"/>
        <v>22139</v>
      </c>
      <c r="H24" s="382">
        <v>33800</v>
      </c>
      <c r="I24" s="382">
        <f>SUM(G24:H24)+1</f>
        <v>55940</v>
      </c>
      <c r="J24" s="382">
        <v>-28787</v>
      </c>
      <c r="K24" s="382">
        <f t="shared" si="1"/>
        <v>27153</v>
      </c>
      <c r="L24" s="263"/>
      <c r="M24" s="263"/>
      <c r="N24" s="263"/>
      <c r="O24" s="263">
        <f t="shared" si="2"/>
        <v>0</v>
      </c>
      <c r="P24" s="382"/>
      <c r="Q24" s="382"/>
      <c r="R24" s="382"/>
      <c r="S24" s="382">
        <f t="shared" si="3"/>
        <v>0</v>
      </c>
      <c r="T24" s="263"/>
      <c r="U24" s="263">
        <f>SUM(D24,L24,T24)</f>
        <v>22139</v>
      </c>
      <c r="V24" s="263">
        <f>SUM(K24,O24,T24)</f>
        <v>27153</v>
      </c>
    </row>
    <row r="25" spans="1:22" s="243" customFormat="1" ht="15" customHeight="1">
      <c r="A25" s="184" t="s">
        <v>718</v>
      </c>
      <c r="B25" s="151" t="s">
        <v>478</v>
      </c>
      <c r="C25" s="152" t="s">
        <v>286</v>
      </c>
      <c r="D25" s="263">
        <v>45000</v>
      </c>
      <c r="E25" s="263">
        <v>45000</v>
      </c>
      <c r="F25" s="263">
        <v>0</v>
      </c>
      <c r="G25" s="263">
        <f t="shared" si="0"/>
        <v>45000</v>
      </c>
      <c r="H25" s="382">
        <v>1050</v>
      </c>
      <c r="I25" s="382">
        <f>SUM(G25:H25)</f>
        <v>46050</v>
      </c>
      <c r="J25" s="382">
        <v>44877</v>
      </c>
      <c r="K25" s="382">
        <f t="shared" si="1"/>
        <v>90927</v>
      </c>
      <c r="L25" s="263"/>
      <c r="M25" s="263"/>
      <c r="N25" s="263"/>
      <c r="O25" s="263">
        <f t="shared" si="2"/>
        <v>0</v>
      </c>
      <c r="P25" s="382"/>
      <c r="Q25" s="382"/>
      <c r="R25" s="382"/>
      <c r="S25" s="382">
        <f t="shared" si="3"/>
        <v>0</v>
      </c>
      <c r="T25" s="263"/>
      <c r="U25" s="263">
        <f>SUM(D25,L25,T25)</f>
        <v>45000</v>
      </c>
      <c r="V25" s="263">
        <f>SUM(K25,O25,T25)</f>
        <v>90927</v>
      </c>
    </row>
    <row r="26" spans="1:22" s="243" customFormat="1" ht="15" customHeight="1">
      <c r="A26" s="184" t="s">
        <v>719</v>
      </c>
      <c r="B26" s="151" t="s">
        <v>479</v>
      </c>
      <c r="C26" s="152" t="s">
        <v>289</v>
      </c>
      <c r="D26" s="263"/>
      <c r="E26" s="263"/>
      <c r="F26" s="263"/>
      <c r="G26" s="263">
        <f t="shared" si="0"/>
        <v>0</v>
      </c>
      <c r="H26" s="382"/>
      <c r="I26" s="382"/>
      <c r="J26" s="382"/>
      <c r="K26" s="382">
        <f t="shared" si="1"/>
        <v>0</v>
      </c>
      <c r="L26" s="263"/>
      <c r="M26" s="263"/>
      <c r="N26" s="263"/>
      <c r="O26" s="263">
        <f t="shared" si="2"/>
        <v>0</v>
      </c>
      <c r="P26" s="382"/>
      <c r="Q26" s="382"/>
      <c r="R26" s="382"/>
      <c r="S26" s="382">
        <f t="shared" si="3"/>
        <v>0</v>
      </c>
      <c r="T26" s="263"/>
      <c r="U26" s="263"/>
      <c r="V26" s="263"/>
    </row>
    <row r="27" spans="1:22" s="243" customFormat="1" ht="15" customHeight="1">
      <c r="A27" s="184" t="s">
        <v>720</v>
      </c>
      <c r="B27" s="151" t="s">
        <v>290</v>
      </c>
      <c r="C27" s="152" t="s">
        <v>291</v>
      </c>
      <c r="D27" s="263"/>
      <c r="E27" s="263"/>
      <c r="F27" s="263"/>
      <c r="G27" s="263">
        <f t="shared" si="0"/>
        <v>0</v>
      </c>
      <c r="H27" s="382"/>
      <c r="I27" s="382"/>
      <c r="J27" s="382"/>
      <c r="K27" s="382">
        <f t="shared" si="1"/>
        <v>0</v>
      </c>
      <c r="L27" s="263"/>
      <c r="M27" s="263"/>
      <c r="N27" s="263"/>
      <c r="O27" s="263">
        <f t="shared" si="2"/>
        <v>0</v>
      </c>
      <c r="P27" s="382"/>
      <c r="Q27" s="382"/>
      <c r="R27" s="382"/>
      <c r="S27" s="382">
        <f t="shared" si="3"/>
        <v>0</v>
      </c>
      <c r="T27" s="263"/>
      <c r="U27" s="263"/>
      <c r="V27" s="263"/>
    </row>
    <row r="28" spans="1:22" s="243" customFormat="1" ht="15" customHeight="1">
      <c r="A28" s="184" t="s">
        <v>721</v>
      </c>
      <c r="B28" s="151" t="s">
        <v>480</v>
      </c>
      <c r="C28" s="152" t="s">
        <v>292</v>
      </c>
      <c r="D28" s="263">
        <v>6500</v>
      </c>
      <c r="E28" s="263">
        <v>6500</v>
      </c>
      <c r="F28" s="263"/>
      <c r="G28" s="263">
        <f t="shared" si="0"/>
        <v>6500</v>
      </c>
      <c r="H28" s="382"/>
      <c r="I28" s="382">
        <f>SUM(G28:H28)</f>
        <v>6500</v>
      </c>
      <c r="J28" s="382">
        <v>522</v>
      </c>
      <c r="K28" s="382">
        <f t="shared" si="1"/>
        <v>7022</v>
      </c>
      <c r="L28" s="263"/>
      <c r="M28" s="263"/>
      <c r="N28" s="263"/>
      <c r="O28" s="263">
        <f t="shared" si="2"/>
        <v>0</v>
      </c>
      <c r="P28" s="382"/>
      <c r="Q28" s="382"/>
      <c r="R28" s="382"/>
      <c r="S28" s="382">
        <f t="shared" si="3"/>
        <v>0</v>
      </c>
      <c r="T28" s="263"/>
      <c r="U28" s="263">
        <f>SUM(D28,L28,T28)</f>
        <v>6500</v>
      </c>
      <c r="V28" s="263">
        <f>SUM(K28,O28,T28)</f>
        <v>7022</v>
      </c>
    </row>
    <row r="29" spans="1:22" s="243" customFormat="1" ht="15" customHeight="1">
      <c r="A29" s="184" t="s">
        <v>722</v>
      </c>
      <c r="B29" s="151" t="s">
        <v>481</v>
      </c>
      <c r="C29" s="152" t="s">
        <v>297</v>
      </c>
      <c r="D29" s="263"/>
      <c r="E29" s="263"/>
      <c r="F29" s="263"/>
      <c r="G29" s="263">
        <f t="shared" si="0"/>
        <v>0</v>
      </c>
      <c r="H29" s="382"/>
      <c r="I29" s="382"/>
      <c r="J29" s="382"/>
      <c r="K29" s="382">
        <f t="shared" si="1"/>
        <v>0</v>
      </c>
      <c r="L29" s="263"/>
      <c r="M29" s="263"/>
      <c r="N29" s="263"/>
      <c r="O29" s="263">
        <f t="shared" si="2"/>
        <v>0</v>
      </c>
      <c r="P29" s="382"/>
      <c r="Q29" s="382"/>
      <c r="R29" s="382"/>
      <c r="S29" s="382">
        <f t="shared" si="3"/>
        <v>0</v>
      </c>
      <c r="T29" s="263"/>
      <c r="U29" s="263"/>
      <c r="V29" s="263"/>
    </row>
    <row r="30" spans="1:22" s="243" customFormat="1" ht="15" customHeight="1">
      <c r="A30" s="184" t="s">
        <v>723</v>
      </c>
      <c r="B30" s="153" t="s">
        <v>510</v>
      </c>
      <c r="C30" s="171" t="s">
        <v>300</v>
      </c>
      <c r="D30" s="263">
        <f>SUM(D25:D29)</f>
        <v>51500</v>
      </c>
      <c r="E30" s="263">
        <f>SUM(E25:E29)</f>
        <v>51500</v>
      </c>
      <c r="F30" s="263">
        <f>SUM(F25:F29)</f>
        <v>0</v>
      </c>
      <c r="G30" s="263">
        <f>E30+F30</f>
        <v>51500</v>
      </c>
      <c r="H30" s="382"/>
      <c r="I30" s="382"/>
      <c r="J30" s="382"/>
      <c r="K30" s="382">
        <f t="shared" si="1"/>
        <v>0</v>
      </c>
      <c r="L30" s="263"/>
      <c r="M30" s="263"/>
      <c r="N30" s="263"/>
      <c r="O30" s="263">
        <f t="shared" si="2"/>
        <v>0</v>
      </c>
      <c r="P30" s="382"/>
      <c r="Q30" s="382"/>
      <c r="R30" s="382"/>
      <c r="S30" s="382">
        <f t="shared" si="3"/>
        <v>0</v>
      </c>
      <c r="T30" s="263"/>
      <c r="U30" s="263">
        <f>SUM(U25:U29)</f>
        <v>51500</v>
      </c>
      <c r="V30" s="263">
        <f>SUM(V25:V29)</f>
        <v>97949</v>
      </c>
    </row>
    <row r="31" spans="1:22" s="243" customFormat="1" ht="15" customHeight="1">
      <c r="A31" s="184" t="s">
        <v>724</v>
      </c>
      <c r="B31" s="151" t="s">
        <v>482</v>
      </c>
      <c r="C31" s="152" t="s">
        <v>301</v>
      </c>
      <c r="D31" s="263">
        <v>650</v>
      </c>
      <c r="E31" s="263">
        <v>650</v>
      </c>
      <c r="F31" s="263">
        <v>0</v>
      </c>
      <c r="G31" s="263">
        <f t="shared" si="0"/>
        <v>650</v>
      </c>
      <c r="H31" s="382">
        <v>700</v>
      </c>
      <c r="I31" s="382">
        <f>SUM(G31:H31)</f>
        <v>1350</v>
      </c>
      <c r="J31" s="382">
        <v>57</v>
      </c>
      <c r="K31" s="382">
        <f t="shared" si="1"/>
        <v>1407</v>
      </c>
      <c r="L31" s="263"/>
      <c r="M31" s="263"/>
      <c r="N31" s="263"/>
      <c r="O31" s="263">
        <f t="shared" si="2"/>
        <v>0</v>
      </c>
      <c r="P31" s="382"/>
      <c r="Q31" s="382"/>
      <c r="R31" s="382"/>
      <c r="S31" s="382">
        <f t="shared" si="3"/>
        <v>0</v>
      </c>
      <c r="T31" s="263"/>
      <c r="U31" s="263">
        <f>SUM(D31,L31,T31)</f>
        <v>650</v>
      </c>
      <c r="V31" s="263">
        <f>SUM(K31,O31,T31)</f>
        <v>1407</v>
      </c>
    </row>
    <row r="32" spans="1:22" s="243" customFormat="1" ht="15" customHeight="1">
      <c r="A32" s="184" t="s">
        <v>725</v>
      </c>
      <c r="B32" s="156" t="s">
        <v>511</v>
      </c>
      <c r="C32" s="162" t="s">
        <v>302</v>
      </c>
      <c r="D32" s="263">
        <f>SUM(D21,D22,D23,D24,D30,D31)</f>
        <v>74289</v>
      </c>
      <c r="E32" s="263">
        <f>SUM(E21,E22,E23,E24,E30,E31)</f>
        <v>74289</v>
      </c>
      <c r="F32" s="263">
        <f>SUM(F21,F22,F23,F24,F30,F31)</f>
        <v>0</v>
      </c>
      <c r="G32" s="263">
        <f>SUM(G21,G22,G23,G24,G30,G31)</f>
        <v>74289</v>
      </c>
      <c r="H32" s="382"/>
      <c r="I32" s="382"/>
      <c r="J32" s="382"/>
      <c r="K32" s="382">
        <f t="shared" si="1"/>
        <v>0</v>
      </c>
      <c r="L32" s="263"/>
      <c r="M32" s="263"/>
      <c r="N32" s="263"/>
      <c r="O32" s="263">
        <f t="shared" si="2"/>
        <v>0</v>
      </c>
      <c r="P32" s="382"/>
      <c r="Q32" s="382"/>
      <c r="R32" s="382"/>
      <c r="S32" s="382">
        <f t="shared" si="3"/>
        <v>0</v>
      </c>
      <c r="T32" s="263"/>
      <c r="U32" s="263">
        <f>SUM(U21,U22,U23,U24,U30,U31)</f>
        <v>74289</v>
      </c>
      <c r="V32" s="263">
        <f>SUM(V21,V22,V23,V24,V30,V31)</f>
        <v>126509</v>
      </c>
    </row>
    <row r="33" spans="1:22" s="243" customFormat="1" ht="15" customHeight="1">
      <c r="A33" s="184" t="s">
        <v>726</v>
      </c>
      <c r="B33" s="157" t="s">
        <v>303</v>
      </c>
      <c r="C33" s="152" t="s">
        <v>304</v>
      </c>
      <c r="D33" s="263"/>
      <c r="E33" s="263">
        <v>3</v>
      </c>
      <c r="F33" s="263"/>
      <c r="G33" s="263">
        <f t="shared" si="0"/>
        <v>3</v>
      </c>
      <c r="H33" s="382"/>
      <c r="I33" s="382"/>
      <c r="J33" s="382"/>
      <c r="K33" s="382">
        <f t="shared" si="1"/>
        <v>0</v>
      </c>
      <c r="L33" s="263"/>
      <c r="M33" s="263"/>
      <c r="N33" s="263"/>
      <c r="O33" s="263">
        <f t="shared" si="2"/>
        <v>0</v>
      </c>
      <c r="P33" s="382"/>
      <c r="Q33" s="382"/>
      <c r="R33" s="382"/>
      <c r="S33" s="382">
        <f t="shared" si="3"/>
        <v>0</v>
      </c>
      <c r="T33" s="263"/>
      <c r="U33" s="263"/>
      <c r="V33" s="263">
        <f>SUM(G33)</f>
        <v>3</v>
      </c>
    </row>
    <row r="34" spans="1:22" s="243" customFormat="1" ht="15" customHeight="1">
      <c r="A34" s="184" t="s">
        <v>727</v>
      </c>
      <c r="B34" s="157" t="s">
        <v>483</v>
      </c>
      <c r="C34" s="152" t="s">
        <v>305</v>
      </c>
      <c r="D34" s="263">
        <f>7590+42</f>
        <v>7632</v>
      </c>
      <c r="E34" s="263">
        <v>7632</v>
      </c>
      <c r="F34" s="263"/>
      <c r="G34" s="263">
        <f t="shared" si="0"/>
        <v>7632</v>
      </c>
      <c r="H34" s="382"/>
      <c r="I34" s="382"/>
      <c r="J34" s="382"/>
      <c r="K34" s="382">
        <f t="shared" si="1"/>
        <v>0</v>
      </c>
      <c r="L34" s="263"/>
      <c r="M34" s="263"/>
      <c r="N34" s="263"/>
      <c r="O34" s="263">
        <f t="shared" si="2"/>
        <v>0</v>
      </c>
      <c r="P34" s="382"/>
      <c r="Q34" s="382"/>
      <c r="R34" s="382"/>
      <c r="S34" s="382">
        <f t="shared" si="3"/>
        <v>0</v>
      </c>
      <c r="T34" s="263"/>
      <c r="U34" s="263">
        <f>SUM(D34,L34,T34)</f>
        <v>7632</v>
      </c>
      <c r="V34" s="263">
        <f>SUM(G34,O34,T34)</f>
        <v>7632</v>
      </c>
    </row>
    <row r="35" spans="1:22" s="243" customFormat="1" ht="15" customHeight="1">
      <c r="A35" s="184" t="s">
        <v>728</v>
      </c>
      <c r="B35" s="157" t="s">
        <v>484</v>
      </c>
      <c r="C35" s="152" t="s">
        <v>306</v>
      </c>
      <c r="D35" s="263">
        <v>680</v>
      </c>
      <c r="E35" s="263">
        <v>680</v>
      </c>
      <c r="F35" s="263"/>
      <c r="G35" s="263">
        <f t="shared" si="0"/>
        <v>680</v>
      </c>
      <c r="H35" s="382"/>
      <c r="I35" s="382"/>
      <c r="J35" s="382"/>
      <c r="K35" s="382">
        <f t="shared" si="1"/>
        <v>0</v>
      </c>
      <c r="L35" s="263"/>
      <c r="M35" s="263"/>
      <c r="N35" s="263"/>
      <c r="O35" s="263">
        <f t="shared" si="2"/>
        <v>0</v>
      </c>
      <c r="P35" s="382"/>
      <c r="Q35" s="382"/>
      <c r="R35" s="382"/>
      <c r="S35" s="382">
        <f t="shared" si="3"/>
        <v>0</v>
      </c>
      <c r="T35" s="263"/>
      <c r="U35" s="263">
        <f>SUM(D35,L35,T35)</f>
        <v>680</v>
      </c>
      <c r="V35" s="263">
        <f>SUM(G35,O35,T35)</f>
        <v>680</v>
      </c>
    </row>
    <row r="36" spans="1:22" s="243" customFormat="1" ht="15" customHeight="1">
      <c r="A36" s="184" t="s">
        <v>735</v>
      </c>
      <c r="B36" s="157" t="s">
        <v>485</v>
      </c>
      <c r="C36" s="152" t="s">
        <v>307</v>
      </c>
      <c r="D36" s="263"/>
      <c r="E36" s="263"/>
      <c r="F36" s="263"/>
      <c r="G36" s="263">
        <f t="shared" si="0"/>
        <v>0</v>
      </c>
      <c r="H36" s="382"/>
      <c r="I36" s="382"/>
      <c r="J36" s="382"/>
      <c r="K36" s="382">
        <f t="shared" si="1"/>
        <v>0</v>
      </c>
      <c r="L36" s="263"/>
      <c r="M36" s="263"/>
      <c r="N36" s="263"/>
      <c r="O36" s="263">
        <f t="shared" si="2"/>
        <v>0</v>
      </c>
      <c r="P36" s="382"/>
      <c r="Q36" s="382"/>
      <c r="R36" s="382"/>
      <c r="S36" s="382">
        <f t="shared" si="3"/>
        <v>0</v>
      </c>
      <c r="T36" s="263"/>
      <c r="U36" s="263"/>
      <c r="V36" s="263"/>
    </row>
    <row r="37" spans="1:22" s="243" customFormat="1" ht="15" customHeight="1">
      <c r="A37" s="184" t="s">
        <v>736</v>
      </c>
      <c r="B37" s="157" t="s">
        <v>308</v>
      </c>
      <c r="C37" s="152" t="s">
        <v>309</v>
      </c>
      <c r="D37" s="263"/>
      <c r="E37" s="263"/>
      <c r="F37" s="263"/>
      <c r="G37" s="263">
        <f t="shared" si="0"/>
        <v>0</v>
      </c>
      <c r="H37" s="382"/>
      <c r="I37" s="382"/>
      <c r="J37" s="382"/>
      <c r="K37" s="382">
        <f t="shared" si="1"/>
        <v>0</v>
      </c>
      <c r="L37" s="263"/>
      <c r="M37" s="263"/>
      <c r="N37" s="263"/>
      <c r="O37" s="263">
        <f t="shared" si="2"/>
        <v>0</v>
      </c>
      <c r="P37" s="382"/>
      <c r="Q37" s="382"/>
      <c r="R37" s="382"/>
      <c r="S37" s="382">
        <f t="shared" si="3"/>
        <v>0</v>
      </c>
      <c r="T37" s="263"/>
      <c r="U37" s="263"/>
      <c r="V37" s="263"/>
    </row>
    <row r="38" spans="1:22" s="243" customFormat="1" ht="15" customHeight="1">
      <c r="A38" s="184" t="s">
        <v>737</v>
      </c>
      <c r="B38" s="157" t="s">
        <v>310</v>
      </c>
      <c r="C38" s="152" t="s">
        <v>311</v>
      </c>
      <c r="D38" s="263">
        <v>1485</v>
      </c>
      <c r="E38" s="263">
        <v>1485</v>
      </c>
      <c r="F38" s="263"/>
      <c r="G38" s="263">
        <f t="shared" si="0"/>
        <v>1485</v>
      </c>
      <c r="H38" s="382">
        <v>470</v>
      </c>
      <c r="I38" s="382">
        <f>SUM(G38:H38)</f>
        <v>1955</v>
      </c>
      <c r="J38" s="382"/>
      <c r="K38" s="382">
        <f t="shared" si="1"/>
        <v>1955</v>
      </c>
      <c r="L38" s="263"/>
      <c r="M38" s="263"/>
      <c r="N38" s="263"/>
      <c r="O38" s="263">
        <f t="shared" si="2"/>
        <v>0</v>
      </c>
      <c r="P38" s="382"/>
      <c r="Q38" s="382"/>
      <c r="R38" s="382"/>
      <c r="S38" s="382">
        <f t="shared" si="3"/>
        <v>0</v>
      </c>
      <c r="T38" s="263"/>
      <c r="U38" s="263">
        <f aca="true" t="shared" si="4" ref="U38:U43">SUM(D38,L38,T38)</f>
        <v>1485</v>
      </c>
      <c r="V38" s="263">
        <f>SUM(I38,O38,T38)</f>
        <v>1955</v>
      </c>
    </row>
    <row r="39" spans="1:22" s="243" customFormat="1" ht="15" customHeight="1">
      <c r="A39" s="184" t="s">
        <v>738</v>
      </c>
      <c r="B39" s="157" t="s">
        <v>312</v>
      </c>
      <c r="C39" s="152" t="s">
        <v>313</v>
      </c>
      <c r="D39" s="263">
        <v>419</v>
      </c>
      <c r="E39" s="263">
        <v>419</v>
      </c>
      <c r="F39" s="263"/>
      <c r="G39" s="263">
        <f t="shared" si="0"/>
        <v>419</v>
      </c>
      <c r="H39" s="382"/>
      <c r="I39" s="382"/>
      <c r="J39" s="382"/>
      <c r="K39" s="382">
        <f t="shared" si="1"/>
        <v>0</v>
      </c>
      <c r="L39" s="263"/>
      <c r="M39" s="263"/>
      <c r="N39" s="263"/>
      <c r="O39" s="263">
        <f t="shared" si="2"/>
        <v>0</v>
      </c>
      <c r="P39" s="382"/>
      <c r="Q39" s="382"/>
      <c r="R39" s="382"/>
      <c r="S39" s="382">
        <f t="shared" si="3"/>
        <v>0</v>
      </c>
      <c r="T39" s="263"/>
      <c r="U39" s="263">
        <f t="shared" si="4"/>
        <v>419</v>
      </c>
      <c r="V39" s="263">
        <f>SUM(G39,O39,T39)</f>
        <v>419</v>
      </c>
    </row>
    <row r="40" spans="1:22" s="243" customFormat="1" ht="15" customHeight="1">
      <c r="A40" s="184" t="s">
        <v>739</v>
      </c>
      <c r="B40" s="157" t="s">
        <v>860</v>
      </c>
      <c r="C40" s="152" t="s">
        <v>859</v>
      </c>
      <c r="D40" s="263">
        <v>350</v>
      </c>
      <c r="E40" s="263">
        <v>350</v>
      </c>
      <c r="F40" s="263"/>
      <c r="G40" s="263">
        <f t="shared" si="0"/>
        <v>350</v>
      </c>
      <c r="H40" s="382"/>
      <c r="I40" s="382"/>
      <c r="J40" s="382"/>
      <c r="K40" s="382">
        <f t="shared" si="1"/>
        <v>0</v>
      </c>
      <c r="L40" s="263"/>
      <c r="M40" s="263"/>
      <c r="N40" s="263"/>
      <c r="O40" s="263">
        <f t="shared" si="2"/>
        <v>0</v>
      </c>
      <c r="P40" s="382"/>
      <c r="Q40" s="382"/>
      <c r="R40" s="382"/>
      <c r="S40" s="382">
        <f t="shared" si="3"/>
        <v>0</v>
      </c>
      <c r="T40" s="263"/>
      <c r="U40" s="263">
        <f t="shared" si="4"/>
        <v>350</v>
      </c>
      <c r="V40" s="263">
        <f>SUM(G40,O40,T40)</f>
        <v>350</v>
      </c>
    </row>
    <row r="41" spans="1:22" s="243" customFormat="1" ht="15" customHeight="1">
      <c r="A41" s="184" t="s">
        <v>740</v>
      </c>
      <c r="B41" s="157" t="s">
        <v>487</v>
      </c>
      <c r="C41" s="152" t="s">
        <v>315</v>
      </c>
      <c r="D41" s="263"/>
      <c r="E41" s="263"/>
      <c r="F41" s="263"/>
      <c r="G41" s="263">
        <f t="shared" si="0"/>
        <v>0</v>
      </c>
      <c r="H41" s="382"/>
      <c r="I41" s="382"/>
      <c r="J41" s="382"/>
      <c r="K41" s="382">
        <f t="shared" si="1"/>
        <v>0</v>
      </c>
      <c r="L41" s="263"/>
      <c r="M41" s="263"/>
      <c r="N41" s="263"/>
      <c r="O41" s="263">
        <f t="shared" si="2"/>
        <v>0</v>
      </c>
      <c r="P41" s="382"/>
      <c r="Q41" s="382"/>
      <c r="R41" s="382"/>
      <c r="S41" s="382">
        <f t="shared" si="3"/>
        <v>0</v>
      </c>
      <c r="T41" s="263"/>
      <c r="U41" s="263">
        <f t="shared" si="4"/>
        <v>0</v>
      </c>
      <c r="V41" s="263">
        <f>SUM(G41,O41,T41)</f>
        <v>0</v>
      </c>
    </row>
    <row r="42" spans="1:22" s="243" customFormat="1" ht="15" customHeight="1">
      <c r="A42" s="184" t="s">
        <v>741</v>
      </c>
      <c r="B42" s="157" t="s">
        <v>828</v>
      </c>
      <c r="C42" s="152" t="s">
        <v>316</v>
      </c>
      <c r="D42" s="263">
        <v>0</v>
      </c>
      <c r="E42" s="263"/>
      <c r="F42" s="263"/>
      <c r="G42" s="263">
        <f t="shared" si="0"/>
        <v>0</v>
      </c>
      <c r="H42" s="382"/>
      <c r="I42" s="382"/>
      <c r="J42" s="382"/>
      <c r="K42" s="382">
        <f t="shared" si="1"/>
        <v>0</v>
      </c>
      <c r="L42" s="263"/>
      <c r="M42" s="263"/>
      <c r="N42" s="263"/>
      <c r="O42" s="263">
        <f t="shared" si="2"/>
        <v>0</v>
      </c>
      <c r="P42" s="382"/>
      <c r="Q42" s="382"/>
      <c r="R42" s="382"/>
      <c r="S42" s="382">
        <f t="shared" si="3"/>
        <v>0</v>
      </c>
      <c r="T42" s="263"/>
      <c r="U42" s="263">
        <f t="shared" si="4"/>
        <v>0</v>
      </c>
      <c r="V42" s="263">
        <f>SUM(G42,O42,T42)</f>
        <v>0</v>
      </c>
    </row>
    <row r="43" spans="1:22" s="243" customFormat="1" ht="15" customHeight="1">
      <c r="A43" s="184" t="s">
        <v>742</v>
      </c>
      <c r="B43" s="157" t="s">
        <v>488</v>
      </c>
      <c r="C43" s="152" t="s">
        <v>818</v>
      </c>
      <c r="D43" s="263"/>
      <c r="E43" s="263">
        <v>57</v>
      </c>
      <c r="F43" s="263">
        <v>50</v>
      </c>
      <c r="G43" s="263">
        <f t="shared" si="0"/>
        <v>107</v>
      </c>
      <c r="H43" s="382">
        <f>1760+200+3</f>
        <v>1963</v>
      </c>
      <c r="I43" s="382">
        <f>SUM(G43:H43)</f>
        <v>2070</v>
      </c>
      <c r="J43" s="382"/>
      <c r="K43" s="382">
        <f t="shared" si="1"/>
        <v>2070</v>
      </c>
      <c r="L43" s="263"/>
      <c r="M43" s="263"/>
      <c r="N43" s="263"/>
      <c r="O43" s="263">
        <f t="shared" si="2"/>
        <v>0</v>
      </c>
      <c r="P43" s="382"/>
      <c r="Q43" s="382"/>
      <c r="R43" s="382"/>
      <c r="S43" s="382">
        <f t="shared" si="3"/>
        <v>0</v>
      </c>
      <c r="T43" s="263"/>
      <c r="U43" s="263">
        <f t="shared" si="4"/>
        <v>0</v>
      </c>
      <c r="V43" s="263">
        <f>SUM(I43,O43,T43)</f>
        <v>2070</v>
      </c>
    </row>
    <row r="44" spans="1:22" s="243" customFormat="1" ht="15" customHeight="1">
      <c r="A44" s="184" t="s">
        <v>743</v>
      </c>
      <c r="B44" s="158" t="s">
        <v>512</v>
      </c>
      <c r="C44" s="162" t="s">
        <v>317</v>
      </c>
      <c r="D44" s="263">
        <f>SUM(D33:D43)</f>
        <v>10566</v>
      </c>
      <c r="E44" s="263">
        <f>SUM(E33:E43)</f>
        <v>10626</v>
      </c>
      <c r="F44" s="263">
        <f>SUM(F33:F43)</f>
        <v>50</v>
      </c>
      <c r="G44" s="263">
        <f>SUM(G33:G43)</f>
        <v>10676</v>
      </c>
      <c r="H44" s="382"/>
      <c r="I44" s="382"/>
      <c r="J44" s="382"/>
      <c r="K44" s="382">
        <f t="shared" si="1"/>
        <v>0</v>
      </c>
      <c r="L44" s="263"/>
      <c r="M44" s="263">
        <f>SUM(M33:M43)</f>
        <v>0</v>
      </c>
      <c r="N44" s="263">
        <f>SUM(N33:N43)</f>
        <v>0</v>
      </c>
      <c r="O44" s="263">
        <f>SUM(O33:O43)</f>
        <v>0</v>
      </c>
      <c r="P44" s="382"/>
      <c r="Q44" s="382"/>
      <c r="R44" s="382"/>
      <c r="S44" s="382">
        <f t="shared" si="3"/>
        <v>0</v>
      </c>
      <c r="T44" s="263"/>
      <c r="U44" s="263">
        <f>SUM(U33:U43)</f>
        <v>10566</v>
      </c>
      <c r="V44" s="263">
        <f>SUM(V33:V43)</f>
        <v>13109</v>
      </c>
    </row>
    <row r="45" spans="1:22" s="243" customFormat="1" ht="15" customHeight="1">
      <c r="A45" s="184" t="s">
        <v>744</v>
      </c>
      <c r="B45" s="157" t="s">
        <v>829</v>
      </c>
      <c r="C45" s="152" t="s">
        <v>327</v>
      </c>
      <c r="D45" s="263"/>
      <c r="E45" s="263"/>
      <c r="F45" s="263"/>
      <c r="G45" s="263">
        <f t="shared" si="0"/>
        <v>0</v>
      </c>
      <c r="H45" s="382"/>
      <c r="I45" s="382"/>
      <c r="J45" s="382"/>
      <c r="K45" s="382">
        <f t="shared" si="1"/>
        <v>0</v>
      </c>
      <c r="L45" s="263"/>
      <c r="M45" s="263"/>
      <c r="N45" s="263"/>
      <c r="O45" s="263">
        <f t="shared" si="2"/>
        <v>0</v>
      </c>
      <c r="P45" s="382"/>
      <c r="Q45" s="382"/>
      <c r="R45" s="382"/>
      <c r="S45" s="382">
        <f t="shared" si="3"/>
        <v>0</v>
      </c>
      <c r="T45" s="263"/>
      <c r="U45" s="263"/>
      <c r="V45" s="263"/>
    </row>
    <row r="46" spans="1:22" s="243" customFormat="1" ht="15" customHeight="1">
      <c r="A46" s="184" t="s">
        <v>745</v>
      </c>
      <c r="B46" s="151" t="s">
        <v>830</v>
      </c>
      <c r="C46" s="152" t="s">
        <v>328</v>
      </c>
      <c r="D46" s="263"/>
      <c r="E46" s="263"/>
      <c r="F46" s="263"/>
      <c r="G46" s="263">
        <f t="shared" si="0"/>
        <v>0</v>
      </c>
      <c r="H46" s="382"/>
      <c r="I46" s="382"/>
      <c r="J46" s="382"/>
      <c r="K46" s="382">
        <f t="shared" si="1"/>
        <v>0</v>
      </c>
      <c r="L46" s="263"/>
      <c r="M46" s="263"/>
      <c r="N46" s="263"/>
      <c r="O46" s="263">
        <f t="shared" si="2"/>
        <v>0</v>
      </c>
      <c r="P46" s="382"/>
      <c r="Q46" s="382"/>
      <c r="R46" s="382"/>
      <c r="S46" s="382">
        <f t="shared" si="3"/>
        <v>0</v>
      </c>
      <c r="T46" s="263"/>
      <c r="U46" s="263"/>
      <c r="V46" s="263"/>
    </row>
    <row r="47" spans="1:22" s="243" customFormat="1" ht="15" customHeight="1">
      <c r="A47" s="184" t="s">
        <v>746</v>
      </c>
      <c r="B47" s="151" t="s">
        <v>831</v>
      </c>
      <c r="C47" s="152" t="s">
        <v>329</v>
      </c>
      <c r="D47" s="263"/>
      <c r="E47" s="263"/>
      <c r="F47" s="263"/>
      <c r="G47" s="263">
        <f t="shared" si="0"/>
        <v>0</v>
      </c>
      <c r="H47" s="382"/>
      <c r="I47" s="382"/>
      <c r="J47" s="382"/>
      <c r="K47" s="382">
        <f t="shared" si="1"/>
        <v>0</v>
      </c>
      <c r="L47" s="263"/>
      <c r="M47" s="263"/>
      <c r="N47" s="263"/>
      <c r="O47" s="263">
        <f t="shared" si="2"/>
        <v>0</v>
      </c>
      <c r="P47" s="382"/>
      <c r="Q47" s="382"/>
      <c r="R47" s="382"/>
      <c r="S47" s="382">
        <f t="shared" si="3"/>
        <v>0</v>
      </c>
      <c r="T47" s="263"/>
      <c r="U47" s="263"/>
      <c r="V47" s="263"/>
    </row>
    <row r="48" spans="1:22" s="243" customFormat="1" ht="15" customHeight="1">
      <c r="A48" s="184" t="s">
        <v>747</v>
      </c>
      <c r="B48" s="151" t="s">
        <v>832</v>
      </c>
      <c r="C48" s="152" t="s">
        <v>833</v>
      </c>
      <c r="D48" s="263"/>
      <c r="E48" s="263"/>
      <c r="F48" s="263"/>
      <c r="G48" s="263">
        <f t="shared" si="0"/>
        <v>0</v>
      </c>
      <c r="H48" s="382"/>
      <c r="I48" s="382"/>
      <c r="J48" s="382"/>
      <c r="K48" s="382">
        <f t="shared" si="1"/>
        <v>0</v>
      </c>
      <c r="L48" s="263"/>
      <c r="M48" s="263"/>
      <c r="N48" s="263"/>
      <c r="O48" s="263">
        <f t="shared" si="2"/>
        <v>0</v>
      </c>
      <c r="P48" s="382"/>
      <c r="Q48" s="382"/>
      <c r="R48" s="382"/>
      <c r="S48" s="382">
        <f t="shared" si="3"/>
        <v>0</v>
      </c>
      <c r="T48" s="263"/>
      <c r="U48" s="263"/>
      <c r="V48" s="263"/>
    </row>
    <row r="49" spans="1:22" s="243" customFormat="1" ht="15" customHeight="1">
      <c r="A49" s="184" t="s">
        <v>748</v>
      </c>
      <c r="B49" s="157" t="s">
        <v>821</v>
      </c>
      <c r="C49" s="152" t="s">
        <v>819</v>
      </c>
      <c r="D49" s="263"/>
      <c r="E49" s="263"/>
      <c r="F49" s="263"/>
      <c r="G49" s="263">
        <f t="shared" si="0"/>
        <v>0</v>
      </c>
      <c r="H49" s="382"/>
      <c r="I49" s="382"/>
      <c r="J49" s="382"/>
      <c r="K49" s="382">
        <f t="shared" si="1"/>
        <v>0</v>
      </c>
      <c r="L49" s="263"/>
      <c r="M49" s="263"/>
      <c r="N49" s="263">
        <f>2500+105</f>
        <v>2605</v>
      </c>
      <c r="O49" s="263">
        <f t="shared" si="2"/>
        <v>2605</v>
      </c>
      <c r="P49" s="382"/>
      <c r="Q49" s="382"/>
      <c r="R49" s="382"/>
      <c r="S49" s="382">
        <f t="shared" si="3"/>
        <v>0</v>
      </c>
      <c r="T49" s="263"/>
      <c r="U49" s="263"/>
      <c r="V49" s="263">
        <f>SUM(O49)</f>
        <v>2605</v>
      </c>
    </row>
    <row r="50" spans="1:22" s="243" customFormat="1" ht="15" customHeight="1">
      <c r="A50" s="184" t="s">
        <v>749</v>
      </c>
      <c r="B50" s="156" t="s">
        <v>514</v>
      </c>
      <c r="C50" s="162" t="s">
        <v>330</v>
      </c>
      <c r="D50" s="263"/>
      <c r="E50" s="263"/>
      <c r="F50" s="263"/>
      <c r="G50" s="263">
        <f t="shared" si="0"/>
        <v>0</v>
      </c>
      <c r="H50" s="382"/>
      <c r="I50" s="382"/>
      <c r="J50" s="382"/>
      <c r="K50" s="382">
        <f t="shared" si="1"/>
        <v>0</v>
      </c>
      <c r="L50" s="263"/>
      <c r="M50" s="263"/>
      <c r="N50" s="263">
        <f>SUM(N49)</f>
        <v>2605</v>
      </c>
      <c r="O50" s="263">
        <f t="shared" si="2"/>
        <v>2605</v>
      </c>
      <c r="P50" s="382"/>
      <c r="Q50" s="382"/>
      <c r="R50" s="382"/>
      <c r="S50" s="382">
        <f t="shared" si="3"/>
        <v>0</v>
      </c>
      <c r="T50" s="263"/>
      <c r="U50" s="263"/>
      <c r="V50" s="263">
        <f>SUM(V49)</f>
        <v>2605</v>
      </c>
    </row>
    <row r="51" spans="1:22" ht="15" customHeight="1">
      <c r="A51" s="168" t="s">
        <v>750</v>
      </c>
      <c r="B51" s="192" t="s">
        <v>554</v>
      </c>
      <c r="C51" s="193"/>
      <c r="D51" s="269">
        <f>SUM(D18,D32,D44,D50)</f>
        <v>253377</v>
      </c>
      <c r="E51" s="269">
        <f>SUM(E18,E32,E44,E50)</f>
        <v>254583</v>
      </c>
      <c r="F51" s="269">
        <f aca="true" t="shared" si="5" ref="F51:V51">SUM(F18,F32,F44,F50)</f>
        <v>6754</v>
      </c>
      <c r="G51" s="269">
        <f t="shared" si="5"/>
        <v>261337</v>
      </c>
      <c r="H51" s="269">
        <f t="shared" si="5"/>
        <v>0</v>
      </c>
      <c r="I51" s="269">
        <f t="shared" si="5"/>
        <v>0</v>
      </c>
      <c r="J51" s="269">
        <f t="shared" si="5"/>
        <v>0</v>
      </c>
      <c r="K51" s="269">
        <f t="shared" si="5"/>
        <v>0</v>
      </c>
      <c r="L51" s="269">
        <f t="shared" si="5"/>
        <v>0</v>
      </c>
      <c r="M51" s="269"/>
      <c r="N51" s="269">
        <f t="shared" si="5"/>
        <v>2605</v>
      </c>
      <c r="O51" s="269">
        <f t="shared" si="5"/>
        <v>2605</v>
      </c>
      <c r="P51" s="269">
        <f t="shared" si="5"/>
        <v>0</v>
      </c>
      <c r="Q51" s="269">
        <f t="shared" si="5"/>
        <v>0</v>
      </c>
      <c r="R51" s="269">
        <f t="shared" si="5"/>
        <v>0</v>
      </c>
      <c r="S51" s="269">
        <f t="shared" si="5"/>
        <v>0</v>
      </c>
      <c r="T51" s="269">
        <f t="shared" si="5"/>
        <v>0</v>
      </c>
      <c r="U51" s="269">
        <f t="shared" si="5"/>
        <v>253377</v>
      </c>
      <c r="V51" s="269">
        <f t="shared" si="5"/>
        <v>327126</v>
      </c>
    </row>
    <row r="52" spans="1:22" ht="15">
      <c r="A52" s="168" t="s">
        <v>748</v>
      </c>
      <c r="B52" s="151" t="s">
        <v>272</v>
      </c>
      <c r="C52" s="152" t="s">
        <v>273</v>
      </c>
      <c r="D52" s="263">
        <f>SUM('[2]bevételek funkciócsoportra'!L49)-L52-T52</f>
        <v>0</v>
      </c>
      <c r="E52" s="263"/>
      <c r="F52" s="263">
        <v>17089</v>
      </c>
      <c r="G52" s="263">
        <f t="shared" si="0"/>
        <v>17089</v>
      </c>
      <c r="H52" s="382">
        <v>2797</v>
      </c>
      <c r="I52" s="382">
        <f>SUM(G52:H52)</f>
        <v>19886</v>
      </c>
      <c r="J52" s="382"/>
      <c r="K52" s="382">
        <f t="shared" si="1"/>
        <v>19886</v>
      </c>
      <c r="L52" s="263"/>
      <c r="M52" s="263"/>
      <c r="N52" s="263"/>
      <c r="O52" s="263">
        <f t="shared" si="2"/>
        <v>0</v>
      </c>
      <c r="P52" s="382"/>
      <c r="Q52" s="382"/>
      <c r="R52" s="382"/>
      <c r="S52" s="382">
        <f t="shared" si="3"/>
        <v>0</v>
      </c>
      <c r="T52" s="263"/>
      <c r="U52" s="263">
        <f>SUM(L52:T52)</f>
        <v>0</v>
      </c>
      <c r="V52" s="263">
        <f>I52+O52+T52</f>
        <v>19886</v>
      </c>
    </row>
    <row r="53" spans="1:22" ht="15">
      <c r="A53" s="168" t="s">
        <v>749</v>
      </c>
      <c r="B53" s="151" t="s">
        <v>274</v>
      </c>
      <c r="C53" s="152" t="s">
        <v>275</v>
      </c>
      <c r="D53" s="263">
        <f>SUM('[2]bevételek funkciócsoportra'!L50)-L53-T53</f>
        <v>0</v>
      </c>
      <c r="E53" s="263"/>
      <c r="F53" s="263"/>
      <c r="G53" s="263">
        <f t="shared" si="0"/>
        <v>0</v>
      </c>
      <c r="H53" s="382"/>
      <c r="I53" s="382"/>
      <c r="J53" s="382"/>
      <c r="K53" s="382">
        <f t="shared" si="1"/>
        <v>0</v>
      </c>
      <c r="L53" s="263"/>
      <c r="M53" s="263"/>
      <c r="N53" s="263"/>
      <c r="O53" s="263">
        <f t="shared" si="2"/>
        <v>0</v>
      </c>
      <c r="P53" s="382"/>
      <c r="Q53" s="382"/>
      <c r="R53" s="382"/>
      <c r="S53" s="382">
        <f t="shared" si="3"/>
        <v>0</v>
      </c>
      <c r="T53" s="263"/>
      <c r="U53" s="263">
        <f>SUM(L53:T53)</f>
        <v>0</v>
      </c>
      <c r="V53" s="263">
        <f>G53+O53+T53</f>
        <v>0</v>
      </c>
    </row>
    <row r="54" spans="1:22" ht="15">
      <c r="A54" s="168" t="s">
        <v>750</v>
      </c>
      <c r="B54" s="151" t="s">
        <v>470</v>
      </c>
      <c r="C54" s="152" t="s">
        <v>276</v>
      </c>
      <c r="D54" s="263">
        <f>SUM('[2]bevételek funkciócsoportra'!L61)-L54-T54</f>
        <v>0</v>
      </c>
      <c r="E54" s="263"/>
      <c r="F54" s="263"/>
      <c r="G54" s="263">
        <f t="shared" si="0"/>
        <v>0</v>
      </c>
      <c r="H54" s="382"/>
      <c r="I54" s="382"/>
      <c r="J54" s="382"/>
      <c r="K54" s="382">
        <f t="shared" si="1"/>
        <v>0</v>
      </c>
      <c r="L54" s="263"/>
      <c r="M54" s="263"/>
      <c r="N54" s="263"/>
      <c r="O54" s="263">
        <f t="shared" si="2"/>
        <v>0</v>
      </c>
      <c r="P54" s="382"/>
      <c r="Q54" s="382"/>
      <c r="R54" s="382"/>
      <c r="S54" s="382">
        <f t="shared" si="3"/>
        <v>0</v>
      </c>
      <c r="T54" s="263"/>
      <c r="U54" s="263">
        <f>SUM(L54:T54)</f>
        <v>0</v>
      </c>
      <c r="V54" s="263">
        <f>G54+O54+T54</f>
        <v>0</v>
      </c>
    </row>
    <row r="55" spans="1:22" ht="15">
      <c r="A55" s="168" t="s">
        <v>751</v>
      </c>
      <c r="B55" s="151" t="s">
        <v>471</v>
      </c>
      <c r="C55" s="152" t="s">
        <v>277</v>
      </c>
      <c r="D55" s="263">
        <f>SUM('[2]bevételek funkciócsoportra'!L72)-L55-T55</f>
        <v>0</v>
      </c>
      <c r="E55" s="263"/>
      <c r="F55" s="263"/>
      <c r="G55" s="263">
        <f t="shared" si="0"/>
        <v>0</v>
      </c>
      <c r="H55" s="382"/>
      <c r="I55" s="382"/>
      <c r="J55" s="382"/>
      <c r="K55" s="382">
        <f t="shared" si="1"/>
        <v>0</v>
      </c>
      <c r="L55" s="263"/>
      <c r="M55" s="263"/>
      <c r="N55" s="263"/>
      <c r="O55" s="263">
        <f t="shared" si="2"/>
        <v>0</v>
      </c>
      <c r="P55" s="382"/>
      <c r="Q55" s="382"/>
      <c r="R55" s="382"/>
      <c r="S55" s="382">
        <f t="shared" si="3"/>
        <v>0</v>
      </c>
      <c r="T55" s="263"/>
      <c r="U55" s="263">
        <f>SUM(L55:T55)</f>
        <v>0</v>
      </c>
      <c r="V55" s="263">
        <f>G55+O55+T55</f>
        <v>0</v>
      </c>
    </row>
    <row r="56" spans="1:22" s="243" customFormat="1" ht="15" customHeight="1">
      <c r="A56" s="184" t="s">
        <v>751</v>
      </c>
      <c r="B56" s="151" t="s">
        <v>472</v>
      </c>
      <c r="C56" s="152" t="s">
        <v>278</v>
      </c>
      <c r="D56" s="263">
        <v>334162</v>
      </c>
      <c r="E56" s="263">
        <v>334162</v>
      </c>
      <c r="F56" s="263">
        <v>-17089</v>
      </c>
      <c r="G56" s="263">
        <f t="shared" si="0"/>
        <v>317073</v>
      </c>
      <c r="H56" s="382">
        <v>-2797</v>
      </c>
      <c r="I56" s="382">
        <f>SUM(G56:H56)</f>
        <v>314276</v>
      </c>
      <c r="J56" s="382"/>
      <c r="K56" s="382">
        <f t="shared" si="1"/>
        <v>314276</v>
      </c>
      <c r="L56" s="263"/>
      <c r="M56" s="263"/>
      <c r="N56" s="263"/>
      <c r="O56" s="263">
        <f t="shared" si="2"/>
        <v>0</v>
      </c>
      <c r="P56" s="382"/>
      <c r="Q56" s="382"/>
      <c r="R56" s="382"/>
      <c r="S56" s="382">
        <f t="shared" si="3"/>
        <v>0</v>
      </c>
      <c r="T56" s="263"/>
      <c r="U56" s="263">
        <f aca="true" t="shared" si="6" ref="U56:U67">D56+L56+T56</f>
        <v>334162</v>
      </c>
      <c r="V56" s="263">
        <f>I56+O56+T56</f>
        <v>314276</v>
      </c>
    </row>
    <row r="57" spans="1:22" s="243" customFormat="1" ht="15" customHeight="1">
      <c r="A57" s="184" t="s">
        <v>752</v>
      </c>
      <c r="B57" s="156" t="s">
        <v>508</v>
      </c>
      <c r="C57" s="162" t="s">
        <v>279</v>
      </c>
      <c r="D57" s="263">
        <f>SUM(D52:D56)</f>
        <v>334162</v>
      </c>
      <c r="E57" s="263">
        <f aca="true" t="shared" si="7" ref="E57:T57">SUM(E52:E56)</f>
        <v>334162</v>
      </c>
      <c r="F57" s="263">
        <f t="shared" si="7"/>
        <v>0</v>
      </c>
      <c r="G57" s="263">
        <f t="shared" si="7"/>
        <v>334162</v>
      </c>
      <c r="H57" s="382">
        <f t="shared" si="7"/>
        <v>0</v>
      </c>
      <c r="I57" s="382">
        <f t="shared" si="7"/>
        <v>334162</v>
      </c>
      <c r="J57" s="382">
        <f t="shared" si="7"/>
        <v>0</v>
      </c>
      <c r="K57" s="382">
        <f>SUM(K52:K56)</f>
        <v>334162</v>
      </c>
      <c r="L57" s="263">
        <f t="shared" si="7"/>
        <v>0</v>
      </c>
      <c r="M57" s="263">
        <f t="shared" si="7"/>
        <v>0</v>
      </c>
      <c r="N57" s="263">
        <f t="shared" si="7"/>
        <v>0</v>
      </c>
      <c r="O57" s="263">
        <f t="shared" si="7"/>
        <v>0</v>
      </c>
      <c r="P57" s="382"/>
      <c r="Q57" s="382"/>
      <c r="R57" s="382"/>
      <c r="S57" s="382">
        <f t="shared" si="3"/>
        <v>0</v>
      </c>
      <c r="T57" s="263">
        <f t="shared" si="7"/>
        <v>0</v>
      </c>
      <c r="U57" s="263">
        <f t="shared" si="6"/>
        <v>334162</v>
      </c>
      <c r="V57" s="263">
        <f>G57+O57+T57</f>
        <v>334162</v>
      </c>
    </row>
    <row r="58" spans="1:21" s="243" customFormat="1" ht="15" customHeight="1">
      <c r="A58" s="184" t="s">
        <v>753</v>
      </c>
      <c r="B58" s="157" t="s">
        <v>489</v>
      </c>
      <c r="C58" s="152" t="s">
        <v>318</v>
      </c>
      <c r="D58" s="263"/>
      <c r="E58" s="263"/>
      <c r="F58" s="263"/>
      <c r="G58" s="263">
        <f t="shared" si="0"/>
        <v>0</v>
      </c>
      <c r="H58" s="382"/>
      <c r="I58" s="382"/>
      <c r="J58" s="382"/>
      <c r="K58" s="382">
        <f t="shared" si="1"/>
        <v>0</v>
      </c>
      <c r="L58" s="263"/>
      <c r="M58" s="263"/>
      <c r="N58" s="263"/>
      <c r="O58" s="263"/>
      <c r="R58" s="374"/>
      <c r="S58" s="382">
        <f t="shared" si="3"/>
        <v>0</v>
      </c>
      <c r="T58" s="263"/>
      <c r="U58" s="263">
        <f t="shared" si="6"/>
        <v>0</v>
      </c>
    </row>
    <row r="59" spans="1:22" s="243" customFormat="1" ht="15" customHeight="1">
      <c r="A59" s="184" t="s">
        <v>754</v>
      </c>
      <c r="B59" s="157" t="s">
        <v>490</v>
      </c>
      <c r="C59" s="152" t="s">
        <v>319</v>
      </c>
      <c r="D59" s="263"/>
      <c r="E59" s="263"/>
      <c r="F59" s="263"/>
      <c r="G59" s="263">
        <f t="shared" si="0"/>
        <v>0</v>
      </c>
      <c r="H59" s="382"/>
      <c r="I59" s="382"/>
      <c r="J59" s="382"/>
      <c r="K59" s="382">
        <f t="shared" si="1"/>
        <v>0</v>
      </c>
      <c r="L59" s="263"/>
      <c r="M59" s="263"/>
      <c r="N59" s="263"/>
      <c r="O59" s="263">
        <f t="shared" si="2"/>
        <v>0</v>
      </c>
      <c r="P59" s="382">
        <v>17140</v>
      </c>
      <c r="Q59" s="382">
        <f>SUM(P59)</f>
        <v>17140</v>
      </c>
      <c r="R59" s="382"/>
      <c r="S59" s="382">
        <f t="shared" si="3"/>
        <v>17140</v>
      </c>
      <c r="T59" s="263"/>
      <c r="U59" s="263">
        <f t="shared" si="6"/>
        <v>0</v>
      </c>
      <c r="V59" s="263">
        <f>G58+Q59+T58</f>
        <v>17140</v>
      </c>
    </row>
    <row r="60" spans="1:22" s="243" customFormat="1" ht="15" customHeight="1">
      <c r="A60" s="184" t="s">
        <v>755</v>
      </c>
      <c r="B60" s="157" t="s">
        <v>320</v>
      </c>
      <c r="C60" s="152" t="s">
        <v>321</v>
      </c>
      <c r="D60" s="263"/>
      <c r="E60" s="263"/>
      <c r="F60" s="263"/>
      <c r="G60" s="263">
        <f t="shared" si="0"/>
        <v>0</v>
      </c>
      <c r="H60" s="382"/>
      <c r="I60" s="382"/>
      <c r="J60" s="382"/>
      <c r="K60" s="382">
        <f t="shared" si="1"/>
        <v>0</v>
      </c>
      <c r="L60" s="263"/>
      <c r="M60" s="263">
        <v>197</v>
      </c>
      <c r="N60" s="263">
        <v>17600</v>
      </c>
      <c r="O60" s="263">
        <f t="shared" si="2"/>
        <v>17797</v>
      </c>
      <c r="P60" s="382"/>
      <c r="Q60" s="382">
        <f>SUM(O60:P60)</f>
        <v>17797</v>
      </c>
      <c r="R60" s="382"/>
      <c r="S60" s="382">
        <f t="shared" si="3"/>
        <v>17797</v>
      </c>
      <c r="T60" s="263"/>
      <c r="U60" s="263">
        <f t="shared" si="6"/>
        <v>0</v>
      </c>
      <c r="V60" s="263">
        <f>G60+Q60+T60</f>
        <v>17797</v>
      </c>
    </row>
    <row r="61" spans="1:22" s="243" customFormat="1" ht="15" customHeight="1">
      <c r="A61" s="184" t="s">
        <v>756</v>
      </c>
      <c r="B61" s="157" t="s">
        <v>491</v>
      </c>
      <c r="C61" s="152" t="s">
        <v>322</v>
      </c>
      <c r="D61" s="263"/>
      <c r="E61" s="263"/>
      <c r="F61" s="263"/>
      <c r="G61" s="263">
        <f t="shared" si="0"/>
        <v>0</v>
      </c>
      <c r="H61" s="382"/>
      <c r="I61" s="382"/>
      <c r="J61" s="382"/>
      <c r="K61" s="382">
        <f t="shared" si="1"/>
        <v>0</v>
      </c>
      <c r="L61" s="263"/>
      <c r="M61" s="263"/>
      <c r="N61" s="263"/>
      <c r="O61" s="263">
        <f t="shared" si="2"/>
        <v>0</v>
      </c>
      <c r="P61" s="382"/>
      <c r="Q61" s="382"/>
      <c r="R61" s="382"/>
      <c r="S61" s="382">
        <f t="shared" si="3"/>
        <v>0</v>
      </c>
      <c r="T61" s="263"/>
      <c r="U61" s="263">
        <f t="shared" si="6"/>
        <v>0</v>
      </c>
      <c r="V61" s="263">
        <f>G61+O61+T61</f>
        <v>0</v>
      </c>
    </row>
    <row r="62" spans="1:22" s="243" customFormat="1" ht="15" customHeight="1">
      <c r="A62" s="184" t="s">
        <v>757</v>
      </c>
      <c r="B62" s="157" t="s">
        <v>323</v>
      </c>
      <c r="C62" s="152" t="s">
        <v>324</v>
      </c>
      <c r="D62" s="263"/>
      <c r="E62" s="263"/>
      <c r="F62" s="263"/>
      <c r="G62" s="263">
        <f t="shared" si="0"/>
        <v>0</v>
      </c>
      <c r="H62" s="382"/>
      <c r="I62" s="382"/>
      <c r="J62" s="382"/>
      <c r="K62" s="382">
        <f t="shared" si="1"/>
        <v>0</v>
      </c>
      <c r="L62" s="263"/>
      <c r="M62" s="263"/>
      <c r="N62" s="263"/>
      <c r="O62" s="263">
        <f t="shared" si="2"/>
        <v>0</v>
      </c>
      <c r="P62" s="382"/>
      <c r="Q62" s="382"/>
      <c r="R62" s="382"/>
      <c r="S62" s="382">
        <f t="shared" si="3"/>
        <v>0</v>
      </c>
      <c r="T62" s="263"/>
      <c r="U62" s="263">
        <f t="shared" si="6"/>
        <v>0</v>
      </c>
      <c r="V62" s="263">
        <f>G62+O62+T62</f>
        <v>0</v>
      </c>
    </row>
    <row r="63" spans="1:22" s="243" customFormat="1" ht="15" customHeight="1">
      <c r="A63" s="184" t="s">
        <v>758</v>
      </c>
      <c r="B63" s="156" t="s">
        <v>513</v>
      </c>
      <c r="C63" s="162" t="s">
        <v>325</v>
      </c>
      <c r="D63" s="263"/>
      <c r="E63" s="263"/>
      <c r="F63" s="263"/>
      <c r="G63" s="263">
        <f t="shared" si="0"/>
        <v>0</v>
      </c>
      <c r="H63" s="382"/>
      <c r="I63" s="382"/>
      <c r="J63" s="382"/>
      <c r="K63" s="382">
        <f t="shared" si="1"/>
        <v>0</v>
      </c>
      <c r="L63" s="263"/>
      <c r="M63" s="263">
        <f>SUM(M59:M62)</f>
        <v>197</v>
      </c>
      <c r="N63" s="263">
        <f>SUM(N59:N62)</f>
        <v>17600</v>
      </c>
      <c r="O63" s="263">
        <f>SUM(O59:O62)</f>
        <v>17797</v>
      </c>
      <c r="P63" s="382">
        <f>SUM(P59:P62)</f>
        <v>17140</v>
      </c>
      <c r="Q63" s="382">
        <f>SUM(Q59:Q62)</f>
        <v>34937</v>
      </c>
      <c r="R63" s="382"/>
      <c r="S63" s="382">
        <f t="shared" si="3"/>
        <v>34937</v>
      </c>
      <c r="T63" s="263"/>
      <c r="U63" s="263">
        <f t="shared" si="6"/>
        <v>0</v>
      </c>
      <c r="V63" s="263">
        <f>G63+Q63+T63</f>
        <v>34937</v>
      </c>
    </row>
    <row r="64" spans="1:22" s="243" customFormat="1" ht="15" customHeight="1">
      <c r="A64" s="184" t="s">
        <v>759</v>
      </c>
      <c r="B64" s="157" t="s">
        <v>331</v>
      </c>
      <c r="C64" s="152" t="s">
        <v>332</v>
      </c>
      <c r="D64" s="263"/>
      <c r="E64" s="263"/>
      <c r="F64" s="263"/>
      <c r="G64" s="263">
        <f t="shared" si="0"/>
        <v>0</v>
      </c>
      <c r="H64" s="382"/>
      <c r="I64" s="382"/>
      <c r="J64" s="382"/>
      <c r="K64" s="382">
        <f t="shared" si="1"/>
        <v>0</v>
      </c>
      <c r="L64" s="263"/>
      <c r="M64" s="263"/>
      <c r="N64" s="263"/>
      <c r="O64" s="263">
        <f t="shared" si="2"/>
        <v>0</v>
      </c>
      <c r="P64" s="382"/>
      <c r="Q64" s="382"/>
      <c r="R64" s="382"/>
      <c r="S64" s="382">
        <f t="shared" si="3"/>
        <v>0</v>
      </c>
      <c r="T64" s="263"/>
      <c r="U64" s="263">
        <f t="shared" si="6"/>
        <v>0</v>
      </c>
      <c r="V64" s="263">
        <f>G64+O64+T64</f>
        <v>0</v>
      </c>
    </row>
    <row r="65" spans="1:22" s="243" customFormat="1" ht="15" customHeight="1">
      <c r="A65" s="184" t="s">
        <v>760</v>
      </c>
      <c r="B65" s="151" t="s">
        <v>836</v>
      </c>
      <c r="C65" s="152" t="s">
        <v>820</v>
      </c>
      <c r="D65" s="263"/>
      <c r="E65" s="263"/>
      <c r="F65" s="263"/>
      <c r="G65" s="263">
        <f t="shared" si="0"/>
        <v>0</v>
      </c>
      <c r="H65" s="382"/>
      <c r="I65" s="382"/>
      <c r="J65" s="382"/>
      <c r="K65" s="382">
        <f t="shared" si="1"/>
        <v>0</v>
      </c>
      <c r="L65" s="263">
        <v>100</v>
      </c>
      <c r="M65" s="263">
        <v>100</v>
      </c>
      <c r="N65" s="263"/>
      <c r="O65" s="263">
        <f t="shared" si="2"/>
        <v>100</v>
      </c>
      <c r="P65" s="382">
        <v>27</v>
      </c>
      <c r="Q65" s="382">
        <f>SUM(O65:P65)</f>
        <v>127</v>
      </c>
      <c r="R65" s="382">
        <v>3</v>
      </c>
      <c r="S65" s="382">
        <f t="shared" si="3"/>
        <v>130</v>
      </c>
      <c r="T65" s="263"/>
      <c r="U65" s="263">
        <f t="shared" si="6"/>
        <v>100</v>
      </c>
      <c r="V65" s="263">
        <f>G65+S65+T65</f>
        <v>130</v>
      </c>
    </row>
    <row r="66" spans="1:22" s="243" customFormat="1" ht="15" customHeight="1">
      <c r="A66" s="184" t="s">
        <v>761</v>
      </c>
      <c r="B66" s="157" t="s">
        <v>835</v>
      </c>
      <c r="C66" s="152" t="s">
        <v>834</v>
      </c>
      <c r="D66" s="263"/>
      <c r="E66" s="263"/>
      <c r="F66" s="263"/>
      <c r="G66" s="263">
        <f t="shared" si="0"/>
        <v>0</v>
      </c>
      <c r="H66" s="382"/>
      <c r="I66" s="382"/>
      <c r="J66" s="382"/>
      <c r="K66" s="382">
        <f t="shared" si="1"/>
        <v>0</v>
      </c>
      <c r="L66" s="263"/>
      <c r="M66" s="263"/>
      <c r="N66" s="263">
        <v>59</v>
      </c>
      <c r="O66" s="263">
        <f t="shared" si="2"/>
        <v>59</v>
      </c>
      <c r="P66" s="382"/>
      <c r="Q66" s="382">
        <f>SUM(O66:P66)</f>
        <v>59</v>
      </c>
      <c r="R66" s="382"/>
      <c r="S66" s="382">
        <f t="shared" si="3"/>
        <v>59</v>
      </c>
      <c r="T66" s="263"/>
      <c r="U66" s="263">
        <f t="shared" si="6"/>
        <v>0</v>
      </c>
      <c r="V66" s="263">
        <f>G66+Q66+T66</f>
        <v>59</v>
      </c>
    </row>
    <row r="67" spans="1:22" s="243" customFormat="1" ht="15" customHeight="1">
      <c r="A67" s="184" t="s">
        <v>762</v>
      </c>
      <c r="B67" s="156" t="s">
        <v>516</v>
      </c>
      <c r="C67" s="162" t="s">
        <v>335</v>
      </c>
      <c r="D67" s="263"/>
      <c r="E67" s="263"/>
      <c r="F67" s="263"/>
      <c r="G67" s="263">
        <f t="shared" si="0"/>
        <v>0</v>
      </c>
      <c r="H67" s="382"/>
      <c r="I67" s="382"/>
      <c r="J67" s="382"/>
      <c r="K67" s="382">
        <f t="shared" si="1"/>
        <v>0</v>
      </c>
      <c r="L67" s="263">
        <f>SUM(L64:L66)</f>
        <v>100</v>
      </c>
      <c r="M67" s="263">
        <v>100</v>
      </c>
      <c r="N67" s="263">
        <f>SUM(N66)</f>
        <v>59</v>
      </c>
      <c r="O67" s="263">
        <f>SUM(O64:O66)</f>
        <v>159</v>
      </c>
      <c r="P67" s="382">
        <f>SUM(P64:P66)</f>
        <v>27</v>
      </c>
      <c r="Q67" s="382">
        <f>SUM(Q64:Q66)</f>
        <v>186</v>
      </c>
      <c r="R67" s="382">
        <v>3</v>
      </c>
      <c r="S67" s="382">
        <f>Q67+R67</f>
        <v>189</v>
      </c>
      <c r="T67" s="263"/>
      <c r="U67" s="263">
        <f t="shared" si="6"/>
        <v>100</v>
      </c>
      <c r="V67" s="263">
        <f>G67+S67+T67</f>
        <v>189</v>
      </c>
    </row>
    <row r="68" spans="1:22" ht="15" customHeight="1">
      <c r="A68" s="168" t="s">
        <v>763</v>
      </c>
      <c r="B68" s="192" t="s">
        <v>553</v>
      </c>
      <c r="C68" s="193"/>
      <c r="D68" s="269">
        <f>SUM(D57,D63,D67)</f>
        <v>334162</v>
      </c>
      <c r="E68" s="269">
        <f>SUM(E57,E63,E67)</f>
        <v>334162</v>
      </c>
      <c r="F68" s="269">
        <f aca="true" t="shared" si="8" ref="F68:U68">SUM(F57,F63,F67)</f>
        <v>0</v>
      </c>
      <c r="G68" s="269">
        <f t="shared" si="8"/>
        <v>334162</v>
      </c>
      <c r="H68" s="269">
        <f t="shared" si="8"/>
        <v>0</v>
      </c>
      <c r="I68" s="269">
        <f t="shared" si="8"/>
        <v>334162</v>
      </c>
      <c r="J68" s="269">
        <f t="shared" si="8"/>
        <v>0</v>
      </c>
      <c r="K68" s="269">
        <f>SUM(K57,K63,K67)</f>
        <v>334162</v>
      </c>
      <c r="L68" s="269">
        <f t="shared" si="8"/>
        <v>100</v>
      </c>
      <c r="M68" s="269"/>
      <c r="N68" s="269">
        <f aca="true" t="shared" si="9" ref="N68:S68">SUM(N57,N63,N67)</f>
        <v>17659</v>
      </c>
      <c r="O68" s="269">
        <f t="shared" si="9"/>
        <v>17956</v>
      </c>
      <c r="P68" s="269">
        <f t="shared" si="9"/>
        <v>17167</v>
      </c>
      <c r="Q68" s="269">
        <f t="shared" si="9"/>
        <v>35123</v>
      </c>
      <c r="R68" s="269">
        <f t="shared" si="9"/>
        <v>3</v>
      </c>
      <c r="S68" s="269">
        <f t="shared" si="9"/>
        <v>35126</v>
      </c>
      <c r="T68" s="269">
        <f t="shared" si="8"/>
        <v>0</v>
      </c>
      <c r="U68" s="269">
        <f t="shared" si="8"/>
        <v>334262</v>
      </c>
      <c r="V68" s="269">
        <f>SUM(V57,V63,V67)</f>
        <v>369288</v>
      </c>
    </row>
    <row r="69" spans="1:22" ht="15.75">
      <c r="A69" s="168" t="s">
        <v>764</v>
      </c>
      <c r="B69" s="194" t="s">
        <v>515</v>
      </c>
      <c r="C69" s="195" t="s">
        <v>336</v>
      </c>
      <c r="D69" s="264">
        <f>SUM(D51,D68)</f>
        <v>587539</v>
      </c>
      <c r="E69" s="264">
        <f>SUM(E51,E68)</f>
        <v>588745</v>
      </c>
      <c r="F69" s="264">
        <f aca="true" t="shared" si="10" ref="F69:V69">SUM(F51,F68)</f>
        <v>6754</v>
      </c>
      <c r="G69" s="264">
        <f t="shared" si="10"/>
        <v>595499</v>
      </c>
      <c r="H69" s="264">
        <f t="shared" si="10"/>
        <v>0</v>
      </c>
      <c r="I69" s="264">
        <f t="shared" si="10"/>
        <v>334162</v>
      </c>
      <c r="J69" s="264">
        <f t="shared" si="10"/>
        <v>0</v>
      </c>
      <c r="K69" s="264">
        <f t="shared" si="10"/>
        <v>334162</v>
      </c>
      <c r="L69" s="264">
        <f t="shared" si="10"/>
        <v>100</v>
      </c>
      <c r="M69" s="264"/>
      <c r="N69" s="264">
        <f t="shared" si="10"/>
        <v>20264</v>
      </c>
      <c r="O69" s="264">
        <f t="shared" si="10"/>
        <v>20561</v>
      </c>
      <c r="P69" s="264">
        <f t="shared" si="10"/>
        <v>17167</v>
      </c>
      <c r="Q69" s="264">
        <f t="shared" si="10"/>
        <v>35123</v>
      </c>
      <c r="R69" s="264">
        <f t="shared" si="10"/>
        <v>3</v>
      </c>
      <c r="S69" s="264">
        <f t="shared" si="10"/>
        <v>35126</v>
      </c>
      <c r="T69" s="264">
        <f t="shared" si="10"/>
        <v>0</v>
      </c>
      <c r="U69" s="264">
        <f t="shared" si="10"/>
        <v>587639</v>
      </c>
      <c r="V69" s="264">
        <f t="shared" si="10"/>
        <v>696414</v>
      </c>
    </row>
    <row r="70" spans="1:22" ht="15.75" hidden="1">
      <c r="A70" s="168" t="s">
        <v>765</v>
      </c>
      <c r="B70" s="172" t="s">
        <v>602</v>
      </c>
      <c r="C70" s="173"/>
      <c r="D70" s="148"/>
      <c r="E70" s="148"/>
      <c r="F70" s="148"/>
      <c r="G70" s="263">
        <f t="shared" si="0"/>
        <v>0</v>
      </c>
      <c r="H70" s="382"/>
      <c r="I70" s="382"/>
      <c r="J70" s="382"/>
      <c r="K70" s="382">
        <f t="shared" si="1"/>
        <v>0</v>
      </c>
      <c r="L70" s="148"/>
      <c r="M70" s="148"/>
      <c r="N70" s="148"/>
      <c r="O70" s="263">
        <f t="shared" si="2"/>
        <v>0</v>
      </c>
      <c r="P70" s="382"/>
      <c r="Q70" s="382"/>
      <c r="R70" s="382"/>
      <c r="S70" s="382">
        <f t="shared" si="3"/>
        <v>0</v>
      </c>
      <c r="T70" s="148"/>
      <c r="U70" s="148"/>
      <c r="V70" s="148"/>
    </row>
    <row r="71" spans="1:22" ht="15.75" hidden="1">
      <c r="A71" s="168" t="s">
        <v>766</v>
      </c>
      <c r="B71" s="172" t="s">
        <v>603</v>
      </c>
      <c r="C71" s="173"/>
      <c r="D71" s="148"/>
      <c r="E71" s="148"/>
      <c r="F71" s="148"/>
      <c r="G71" s="263">
        <f aca="true" t="shared" si="11" ref="G71:G96">E71+F71</f>
        <v>0</v>
      </c>
      <c r="H71" s="382"/>
      <c r="I71" s="382"/>
      <c r="J71" s="382"/>
      <c r="K71" s="382">
        <f aca="true" t="shared" si="12" ref="K71:K96">I71+J71</f>
        <v>0</v>
      </c>
      <c r="L71" s="148"/>
      <c r="M71" s="148"/>
      <c r="N71" s="148"/>
      <c r="O71" s="263">
        <f aca="true" t="shared" si="13" ref="O71:O96">M71+N71</f>
        <v>0</v>
      </c>
      <c r="P71" s="382"/>
      <c r="Q71" s="382"/>
      <c r="R71" s="382"/>
      <c r="S71" s="382">
        <f aca="true" t="shared" si="14" ref="S71:S96">Q71+R71</f>
        <v>0</v>
      </c>
      <c r="T71" s="148"/>
      <c r="U71" s="148"/>
      <c r="V71" s="148"/>
    </row>
    <row r="72" spans="1:22" ht="15">
      <c r="A72" s="184" t="s">
        <v>765</v>
      </c>
      <c r="B72" s="164" t="s">
        <v>497</v>
      </c>
      <c r="C72" s="157" t="s">
        <v>337</v>
      </c>
      <c r="D72" s="313"/>
      <c r="E72" s="313"/>
      <c r="F72" s="313"/>
      <c r="G72" s="313">
        <f t="shared" si="11"/>
        <v>0</v>
      </c>
      <c r="H72" s="313"/>
      <c r="I72" s="313"/>
      <c r="J72" s="313"/>
      <c r="K72" s="382">
        <f t="shared" si="12"/>
        <v>0</v>
      </c>
      <c r="L72" s="313"/>
      <c r="M72" s="313"/>
      <c r="N72" s="313"/>
      <c r="O72" s="313">
        <f t="shared" si="13"/>
        <v>0</v>
      </c>
      <c r="P72" s="313"/>
      <c r="Q72" s="313"/>
      <c r="R72" s="313"/>
      <c r="S72" s="382">
        <f t="shared" si="14"/>
        <v>0</v>
      </c>
      <c r="T72" s="313"/>
      <c r="U72" s="313"/>
      <c r="V72" s="313"/>
    </row>
    <row r="73" spans="1:22" ht="15">
      <c r="A73" s="184" t="s">
        <v>766</v>
      </c>
      <c r="B73" s="157" t="s">
        <v>338</v>
      </c>
      <c r="C73" s="157" t="s">
        <v>339</v>
      </c>
      <c r="D73" s="313"/>
      <c r="E73" s="313"/>
      <c r="F73" s="313"/>
      <c r="G73" s="313">
        <f t="shared" si="11"/>
        <v>0</v>
      </c>
      <c r="H73" s="313"/>
      <c r="I73" s="313"/>
      <c r="J73" s="313"/>
      <c r="K73" s="382">
        <f t="shared" si="12"/>
        <v>0</v>
      </c>
      <c r="L73" s="313"/>
      <c r="M73" s="313"/>
      <c r="N73" s="313"/>
      <c r="O73" s="313">
        <f t="shared" si="13"/>
        <v>0</v>
      </c>
      <c r="P73" s="313"/>
      <c r="Q73" s="313"/>
      <c r="R73" s="313"/>
      <c r="S73" s="382">
        <f t="shared" si="14"/>
        <v>0</v>
      </c>
      <c r="T73" s="313"/>
      <c r="U73" s="313"/>
      <c r="V73" s="313"/>
    </row>
    <row r="74" spans="1:22" ht="15">
      <c r="A74" s="184" t="s">
        <v>767</v>
      </c>
      <c r="B74" s="164" t="s">
        <v>498</v>
      </c>
      <c r="C74" s="157" t="s">
        <v>340</v>
      </c>
      <c r="D74" s="313"/>
      <c r="E74" s="313"/>
      <c r="F74" s="313"/>
      <c r="G74" s="313">
        <f t="shared" si="11"/>
        <v>0</v>
      </c>
      <c r="H74" s="313"/>
      <c r="I74" s="313"/>
      <c r="J74" s="313"/>
      <c r="K74" s="382">
        <f t="shared" si="12"/>
        <v>0</v>
      </c>
      <c r="L74" s="313"/>
      <c r="M74" s="313"/>
      <c r="N74" s="313"/>
      <c r="O74" s="313">
        <f t="shared" si="13"/>
        <v>0</v>
      </c>
      <c r="P74" s="313"/>
      <c r="Q74" s="313"/>
      <c r="R74" s="313"/>
      <c r="S74" s="382">
        <f t="shared" si="14"/>
        <v>0</v>
      </c>
      <c r="T74" s="313"/>
      <c r="U74" s="313"/>
      <c r="V74" s="313"/>
    </row>
    <row r="75" spans="1:22" ht="15">
      <c r="A75" s="184" t="s">
        <v>768</v>
      </c>
      <c r="B75" s="163" t="s">
        <v>517</v>
      </c>
      <c r="C75" s="163" t="s">
        <v>341</v>
      </c>
      <c r="D75" s="313"/>
      <c r="E75" s="313"/>
      <c r="F75" s="313"/>
      <c r="G75" s="313">
        <f t="shared" si="11"/>
        <v>0</v>
      </c>
      <c r="H75" s="313"/>
      <c r="I75" s="313"/>
      <c r="J75" s="313"/>
      <c r="K75" s="382">
        <f t="shared" si="12"/>
        <v>0</v>
      </c>
      <c r="L75" s="313"/>
      <c r="M75" s="313"/>
      <c r="N75" s="313"/>
      <c r="O75" s="313">
        <f t="shared" si="13"/>
        <v>0</v>
      </c>
      <c r="P75" s="313"/>
      <c r="Q75" s="313"/>
      <c r="R75" s="313"/>
      <c r="S75" s="382">
        <f t="shared" si="14"/>
        <v>0</v>
      </c>
      <c r="T75" s="313"/>
      <c r="U75" s="313"/>
      <c r="V75" s="313"/>
    </row>
    <row r="76" spans="1:22" ht="15" hidden="1">
      <c r="A76" s="184" t="s">
        <v>769</v>
      </c>
      <c r="B76" s="157" t="s">
        <v>499</v>
      </c>
      <c r="C76" s="157" t="s">
        <v>342</v>
      </c>
      <c r="D76" s="313"/>
      <c r="E76" s="313"/>
      <c r="F76" s="313"/>
      <c r="G76" s="313">
        <f t="shared" si="11"/>
        <v>0</v>
      </c>
      <c r="H76" s="313"/>
      <c r="I76" s="313"/>
      <c r="J76" s="313"/>
      <c r="K76" s="382">
        <f t="shared" si="12"/>
        <v>0</v>
      </c>
      <c r="L76" s="313"/>
      <c r="M76" s="313"/>
      <c r="N76" s="313"/>
      <c r="O76" s="313">
        <f t="shared" si="13"/>
        <v>0</v>
      </c>
      <c r="P76" s="313"/>
      <c r="Q76" s="313"/>
      <c r="R76" s="313"/>
      <c r="S76" s="382">
        <f t="shared" si="14"/>
        <v>0</v>
      </c>
      <c r="T76" s="313"/>
      <c r="U76" s="313"/>
      <c r="V76" s="313"/>
    </row>
    <row r="77" spans="1:22" ht="15" hidden="1">
      <c r="A77" s="184" t="s">
        <v>770</v>
      </c>
      <c r="B77" s="164" t="s">
        <v>343</v>
      </c>
      <c r="C77" s="157" t="s">
        <v>344</v>
      </c>
      <c r="D77" s="313"/>
      <c r="E77" s="313"/>
      <c r="F77" s="313"/>
      <c r="G77" s="313">
        <f t="shared" si="11"/>
        <v>0</v>
      </c>
      <c r="H77" s="313"/>
      <c r="I77" s="313"/>
      <c r="J77" s="313"/>
      <c r="K77" s="382">
        <f t="shared" si="12"/>
        <v>0</v>
      </c>
      <c r="L77" s="313"/>
      <c r="M77" s="313"/>
      <c r="N77" s="313"/>
      <c r="O77" s="313">
        <f t="shared" si="13"/>
        <v>0</v>
      </c>
      <c r="P77" s="313"/>
      <c r="Q77" s="313"/>
      <c r="R77" s="313"/>
      <c r="S77" s="382">
        <f t="shared" si="14"/>
        <v>0</v>
      </c>
      <c r="T77" s="313"/>
      <c r="U77" s="313"/>
      <c r="V77" s="313"/>
    </row>
    <row r="78" spans="1:22" ht="15" hidden="1">
      <c r="A78" s="184" t="s">
        <v>771</v>
      </c>
      <c r="B78" s="157" t="s">
        <v>500</v>
      </c>
      <c r="C78" s="157" t="s">
        <v>345</v>
      </c>
      <c r="D78" s="313"/>
      <c r="E78" s="313"/>
      <c r="F78" s="313"/>
      <c r="G78" s="313">
        <f t="shared" si="11"/>
        <v>0</v>
      </c>
      <c r="H78" s="313"/>
      <c r="I78" s="313"/>
      <c r="J78" s="313"/>
      <c r="K78" s="382">
        <f t="shared" si="12"/>
        <v>0</v>
      </c>
      <c r="L78" s="313"/>
      <c r="M78" s="313"/>
      <c r="N78" s="313"/>
      <c r="O78" s="313">
        <f t="shared" si="13"/>
        <v>0</v>
      </c>
      <c r="P78" s="313"/>
      <c r="Q78" s="313"/>
      <c r="R78" s="313"/>
      <c r="S78" s="382">
        <f t="shared" si="14"/>
        <v>0</v>
      </c>
      <c r="T78" s="313"/>
      <c r="U78" s="313"/>
      <c r="V78" s="313"/>
    </row>
    <row r="79" spans="1:22" ht="15">
      <c r="A79" s="184" t="s">
        <v>772</v>
      </c>
      <c r="B79" s="164" t="s">
        <v>346</v>
      </c>
      <c r="C79" s="157" t="s">
        <v>347</v>
      </c>
      <c r="D79" s="313"/>
      <c r="E79" s="313"/>
      <c r="F79" s="313"/>
      <c r="G79" s="313">
        <f t="shared" si="11"/>
        <v>0</v>
      </c>
      <c r="H79" s="313"/>
      <c r="I79" s="313"/>
      <c r="J79" s="313"/>
      <c r="K79" s="382">
        <f t="shared" si="12"/>
        <v>0</v>
      </c>
      <c r="L79" s="313"/>
      <c r="M79" s="313"/>
      <c r="N79" s="313"/>
      <c r="O79" s="313">
        <f t="shared" si="13"/>
        <v>0</v>
      </c>
      <c r="P79" s="313"/>
      <c r="Q79" s="313"/>
      <c r="R79" s="313"/>
      <c r="S79" s="382">
        <f t="shared" si="14"/>
        <v>0</v>
      </c>
      <c r="T79" s="313"/>
      <c r="U79" s="313"/>
      <c r="V79" s="313"/>
    </row>
    <row r="80" spans="1:22" ht="15">
      <c r="A80" s="184" t="s">
        <v>773</v>
      </c>
      <c r="B80" s="164" t="s">
        <v>885</v>
      </c>
      <c r="C80" s="157" t="s">
        <v>345</v>
      </c>
      <c r="D80" s="313"/>
      <c r="E80" s="313"/>
      <c r="F80" s="313"/>
      <c r="G80" s="313">
        <f t="shared" si="11"/>
        <v>0</v>
      </c>
      <c r="H80" s="313"/>
      <c r="I80" s="313"/>
      <c r="J80" s="313"/>
      <c r="K80" s="382">
        <f t="shared" si="12"/>
        <v>0</v>
      </c>
      <c r="L80" s="313"/>
      <c r="M80" s="313">
        <v>21941</v>
      </c>
      <c r="N80" s="313"/>
      <c r="O80" s="313">
        <f t="shared" si="13"/>
        <v>21941</v>
      </c>
      <c r="P80" s="313"/>
      <c r="Q80" s="313"/>
      <c r="R80" s="313"/>
      <c r="S80" s="382">
        <f t="shared" si="14"/>
        <v>0</v>
      </c>
      <c r="T80" s="313"/>
      <c r="U80" s="313">
        <f>SUM(D80)</f>
        <v>0</v>
      </c>
      <c r="V80" s="313">
        <f>O80</f>
        <v>21941</v>
      </c>
    </row>
    <row r="81" spans="1:22" ht="15">
      <c r="A81" s="184" t="s">
        <v>774</v>
      </c>
      <c r="B81" s="165" t="s">
        <v>518</v>
      </c>
      <c r="C81" s="163" t="s">
        <v>348</v>
      </c>
      <c r="D81" s="313"/>
      <c r="E81" s="313"/>
      <c r="F81" s="313"/>
      <c r="G81" s="313">
        <f t="shared" si="11"/>
        <v>0</v>
      </c>
      <c r="H81" s="313"/>
      <c r="I81" s="313"/>
      <c r="J81" s="313"/>
      <c r="K81" s="382">
        <f t="shared" si="12"/>
        <v>0</v>
      </c>
      <c r="L81" s="313"/>
      <c r="M81" s="313">
        <f>SUM(M80)</f>
        <v>21941</v>
      </c>
      <c r="N81" s="313">
        <f>SUM(N80)</f>
        <v>0</v>
      </c>
      <c r="O81" s="313">
        <f t="shared" si="13"/>
        <v>21941</v>
      </c>
      <c r="P81" s="313"/>
      <c r="Q81" s="313"/>
      <c r="R81" s="313"/>
      <c r="S81" s="382">
        <f t="shared" si="14"/>
        <v>0</v>
      </c>
      <c r="T81" s="313">
        <f>SUM(T80)</f>
        <v>0</v>
      </c>
      <c r="U81" s="313">
        <f>SUM(U80)</f>
        <v>0</v>
      </c>
      <c r="V81" s="313">
        <f>SUM(V80)</f>
        <v>21941</v>
      </c>
    </row>
    <row r="82" spans="1:22" ht="15">
      <c r="A82" s="184" t="s">
        <v>775</v>
      </c>
      <c r="B82" s="151" t="s">
        <v>869</v>
      </c>
      <c r="C82" s="157" t="s">
        <v>349</v>
      </c>
      <c r="D82" s="313">
        <v>106000</v>
      </c>
      <c r="E82" s="313">
        <v>106611</v>
      </c>
      <c r="F82" s="313"/>
      <c r="G82" s="313">
        <f t="shared" si="11"/>
        <v>106611</v>
      </c>
      <c r="H82" s="313"/>
      <c r="I82" s="313"/>
      <c r="J82" s="313"/>
      <c r="K82" s="382">
        <f t="shared" si="12"/>
        <v>0</v>
      </c>
      <c r="L82" s="313"/>
      <c r="M82" s="313"/>
      <c r="N82" s="313"/>
      <c r="O82" s="313">
        <f t="shared" si="13"/>
        <v>0</v>
      </c>
      <c r="P82" s="313"/>
      <c r="Q82" s="313"/>
      <c r="R82" s="313"/>
      <c r="S82" s="382">
        <f t="shared" si="14"/>
        <v>0</v>
      </c>
      <c r="T82" s="313"/>
      <c r="U82" s="313">
        <f>SUM(D82)</f>
        <v>106000</v>
      </c>
      <c r="V82" s="313">
        <f>SUM(G82)</f>
        <v>106611</v>
      </c>
    </row>
    <row r="83" spans="1:22" ht="15">
      <c r="A83" s="184" t="s">
        <v>776</v>
      </c>
      <c r="B83" s="151" t="s">
        <v>861</v>
      </c>
      <c r="C83" s="157" t="s">
        <v>350</v>
      </c>
      <c r="D83" s="313"/>
      <c r="E83" s="313"/>
      <c r="F83" s="313"/>
      <c r="G83" s="313">
        <f t="shared" si="11"/>
        <v>0</v>
      </c>
      <c r="H83" s="313"/>
      <c r="I83" s="313"/>
      <c r="J83" s="313"/>
      <c r="K83" s="382">
        <f t="shared" si="12"/>
        <v>0</v>
      </c>
      <c r="L83" s="313"/>
      <c r="M83" s="313"/>
      <c r="N83" s="313"/>
      <c r="O83" s="313">
        <f t="shared" si="13"/>
        <v>0</v>
      </c>
      <c r="P83" s="313"/>
      <c r="Q83" s="313"/>
      <c r="R83" s="313"/>
      <c r="S83" s="382">
        <f t="shared" si="14"/>
        <v>0</v>
      </c>
      <c r="T83" s="313"/>
      <c r="U83" s="313"/>
      <c r="V83" s="313"/>
    </row>
    <row r="84" spans="1:22" ht="15">
      <c r="A84" s="184" t="s">
        <v>777</v>
      </c>
      <c r="B84" s="153" t="s">
        <v>519</v>
      </c>
      <c r="C84" s="163" t="s">
        <v>351</v>
      </c>
      <c r="D84" s="313">
        <f>D83+D82</f>
        <v>106000</v>
      </c>
      <c r="E84" s="313">
        <f>E83+E82</f>
        <v>106611</v>
      </c>
      <c r="F84" s="313">
        <f>F83+F82</f>
        <v>0</v>
      </c>
      <c r="G84" s="313">
        <f>G83+G82</f>
        <v>106611</v>
      </c>
      <c r="H84" s="313"/>
      <c r="I84" s="313"/>
      <c r="J84" s="313"/>
      <c r="K84" s="382">
        <f t="shared" si="12"/>
        <v>0</v>
      </c>
      <c r="L84" s="313"/>
      <c r="M84" s="313"/>
      <c r="N84" s="313"/>
      <c r="O84" s="313">
        <f t="shared" si="13"/>
        <v>0</v>
      </c>
      <c r="P84" s="313"/>
      <c r="Q84" s="313"/>
      <c r="R84" s="313"/>
      <c r="S84" s="382">
        <f t="shared" si="14"/>
        <v>0</v>
      </c>
      <c r="T84" s="313"/>
      <c r="U84" s="313">
        <f>SUM(U82:U83)</f>
        <v>106000</v>
      </c>
      <c r="V84" s="313">
        <f>SUM(V82:V83)</f>
        <v>106611</v>
      </c>
    </row>
    <row r="85" spans="1:22" ht="15">
      <c r="A85" s="184" t="s">
        <v>778</v>
      </c>
      <c r="B85" s="164" t="s">
        <v>352</v>
      </c>
      <c r="C85" s="157" t="s">
        <v>353</v>
      </c>
      <c r="D85" s="313"/>
      <c r="E85" s="313"/>
      <c r="F85" s="313">
        <v>2064</v>
      </c>
      <c r="G85" s="313">
        <f t="shared" si="11"/>
        <v>2064</v>
      </c>
      <c r="H85" s="313">
        <v>465</v>
      </c>
      <c r="I85" s="313">
        <f>G85+H85</f>
        <v>2529</v>
      </c>
      <c r="J85" s="313">
        <f>5419+232</f>
        <v>5651</v>
      </c>
      <c r="K85" s="382">
        <f t="shared" si="12"/>
        <v>8180</v>
      </c>
      <c r="L85" s="313"/>
      <c r="M85" s="313"/>
      <c r="N85" s="313"/>
      <c r="O85" s="313">
        <f t="shared" si="13"/>
        <v>0</v>
      </c>
      <c r="P85" s="313"/>
      <c r="Q85" s="313"/>
      <c r="R85" s="313"/>
      <c r="S85" s="382">
        <f t="shared" si="14"/>
        <v>0</v>
      </c>
      <c r="T85" s="313"/>
      <c r="U85" s="313"/>
      <c r="V85" s="313">
        <f>SUM(K85)</f>
        <v>8180</v>
      </c>
    </row>
    <row r="86" spans="1:22" ht="15">
      <c r="A86" s="184" t="s">
        <v>779</v>
      </c>
      <c r="B86" s="164" t="s">
        <v>354</v>
      </c>
      <c r="C86" s="157" t="s">
        <v>355</v>
      </c>
      <c r="D86" s="313"/>
      <c r="E86" s="313"/>
      <c r="F86" s="313"/>
      <c r="G86" s="313">
        <f t="shared" si="11"/>
        <v>0</v>
      </c>
      <c r="H86" s="313"/>
      <c r="I86" s="313"/>
      <c r="J86" s="313"/>
      <c r="K86" s="382">
        <f t="shared" si="12"/>
        <v>0</v>
      </c>
      <c r="L86" s="313"/>
      <c r="M86" s="313"/>
      <c r="N86" s="313"/>
      <c r="O86" s="313">
        <f t="shared" si="13"/>
        <v>0</v>
      </c>
      <c r="P86" s="313"/>
      <c r="Q86" s="313"/>
      <c r="R86" s="313"/>
      <c r="S86" s="382">
        <f t="shared" si="14"/>
        <v>0</v>
      </c>
      <c r="T86" s="313"/>
      <c r="U86" s="313"/>
      <c r="V86" s="313"/>
    </row>
    <row r="87" spans="1:22" ht="15">
      <c r="A87" s="184" t="s">
        <v>780</v>
      </c>
      <c r="B87" s="164" t="s">
        <v>356</v>
      </c>
      <c r="C87" s="157" t="s">
        <v>357</v>
      </c>
      <c r="D87" s="313"/>
      <c r="E87" s="313"/>
      <c r="F87" s="313"/>
      <c r="G87" s="313">
        <f t="shared" si="11"/>
        <v>0</v>
      </c>
      <c r="H87" s="313"/>
      <c r="I87" s="313"/>
      <c r="J87" s="313"/>
      <c r="K87" s="382">
        <f t="shared" si="12"/>
        <v>0</v>
      </c>
      <c r="L87" s="313"/>
      <c r="M87" s="313"/>
      <c r="N87" s="313"/>
      <c r="O87" s="313">
        <f t="shared" si="13"/>
        <v>0</v>
      </c>
      <c r="P87" s="313"/>
      <c r="Q87" s="313"/>
      <c r="R87" s="313"/>
      <c r="S87" s="382">
        <f t="shared" si="14"/>
        <v>0</v>
      </c>
      <c r="T87" s="313"/>
      <c r="U87" s="313"/>
      <c r="V87" s="313"/>
    </row>
    <row r="88" spans="1:22" ht="15">
      <c r="A88" s="184" t="s">
        <v>781</v>
      </c>
      <c r="B88" s="164" t="s">
        <v>837</v>
      </c>
      <c r="C88" s="157" t="s">
        <v>359</v>
      </c>
      <c r="D88" s="313"/>
      <c r="E88" s="313"/>
      <c r="F88" s="313"/>
      <c r="G88" s="313">
        <f t="shared" si="11"/>
        <v>0</v>
      </c>
      <c r="H88" s="313"/>
      <c r="I88" s="313"/>
      <c r="J88" s="313"/>
      <c r="K88" s="382">
        <f t="shared" si="12"/>
        <v>0</v>
      </c>
      <c r="L88" s="313"/>
      <c r="M88" s="313"/>
      <c r="N88" s="313"/>
      <c r="O88" s="313">
        <f t="shared" si="13"/>
        <v>0</v>
      </c>
      <c r="P88" s="313"/>
      <c r="Q88" s="313"/>
      <c r="R88" s="313"/>
      <c r="S88" s="382">
        <f t="shared" si="14"/>
        <v>0</v>
      </c>
      <c r="T88" s="313"/>
      <c r="U88" s="313"/>
      <c r="V88" s="313"/>
    </row>
    <row r="89" spans="1:22" ht="15">
      <c r="A89" s="184" t="s">
        <v>782</v>
      </c>
      <c r="B89" s="157" t="s">
        <v>501</v>
      </c>
      <c r="C89" s="157" t="s">
        <v>360</v>
      </c>
      <c r="D89" s="313"/>
      <c r="E89" s="313"/>
      <c r="F89" s="313"/>
      <c r="G89" s="313">
        <f t="shared" si="11"/>
        <v>0</v>
      </c>
      <c r="H89" s="313"/>
      <c r="I89" s="313"/>
      <c r="J89" s="313"/>
      <c r="K89" s="382">
        <f t="shared" si="12"/>
        <v>0</v>
      </c>
      <c r="L89" s="313"/>
      <c r="M89" s="313"/>
      <c r="N89" s="313"/>
      <c r="O89" s="313">
        <f t="shared" si="13"/>
        <v>0</v>
      </c>
      <c r="P89" s="313"/>
      <c r="Q89" s="313"/>
      <c r="R89" s="313"/>
      <c r="S89" s="382">
        <f t="shared" si="14"/>
        <v>0</v>
      </c>
      <c r="T89" s="313"/>
      <c r="U89" s="313"/>
      <c r="V89" s="313"/>
    </row>
    <row r="90" spans="1:22" ht="15">
      <c r="A90" s="184" t="s">
        <v>783</v>
      </c>
      <c r="B90" s="163" t="s">
        <v>520</v>
      </c>
      <c r="C90" s="163" t="s">
        <v>362</v>
      </c>
      <c r="D90" s="313">
        <f>D84+D81+D75</f>
        <v>106000</v>
      </c>
      <c r="E90" s="313">
        <f>E84+E81+E75</f>
        <v>106611</v>
      </c>
      <c r="F90" s="313">
        <f aca="true" t="shared" si="15" ref="F90:T90">F84+F81+F75</f>
        <v>0</v>
      </c>
      <c r="G90" s="313">
        <f t="shared" si="15"/>
        <v>106611</v>
      </c>
      <c r="H90" s="313"/>
      <c r="I90" s="313"/>
      <c r="J90" s="313"/>
      <c r="K90" s="382">
        <f t="shared" si="12"/>
        <v>0</v>
      </c>
      <c r="L90" s="313">
        <f t="shared" si="15"/>
        <v>0</v>
      </c>
      <c r="M90" s="313">
        <f t="shared" si="15"/>
        <v>21941</v>
      </c>
      <c r="N90" s="313">
        <f t="shared" si="15"/>
        <v>0</v>
      </c>
      <c r="O90" s="313">
        <f t="shared" si="15"/>
        <v>21941</v>
      </c>
      <c r="P90" s="313"/>
      <c r="Q90" s="313"/>
      <c r="R90" s="313"/>
      <c r="S90" s="382">
        <f t="shared" si="14"/>
        <v>0</v>
      </c>
      <c r="T90" s="313">
        <f t="shared" si="15"/>
        <v>0</v>
      </c>
      <c r="U90" s="313">
        <f>U84+U81</f>
        <v>106000</v>
      </c>
      <c r="V90" s="313">
        <f>V84+V81+V85</f>
        <v>136732</v>
      </c>
    </row>
    <row r="91" spans="1:22" ht="15" hidden="1">
      <c r="A91" s="184" t="s">
        <v>784</v>
      </c>
      <c r="B91" s="157" t="s">
        <v>363</v>
      </c>
      <c r="C91" s="157" t="s">
        <v>364</v>
      </c>
      <c r="D91" s="313"/>
      <c r="E91" s="313"/>
      <c r="F91" s="313"/>
      <c r="G91" s="313">
        <f t="shared" si="11"/>
        <v>0</v>
      </c>
      <c r="H91" s="313"/>
      <c r="I91" s="313"/>
      <c r="J91" s="313"/>
      <c r="K91" s="382">
        <f t="shared" si="12"/>
        <v>0</v>
      </c>
      <c r="L91" s="313"/>
      <c r="M91" s="313"/>
      <c r="N91" s="313"/>
      <c r="O91" s="313">
        <f t="shared" si="13"/>
        <v>0</v>
      </c>
      <c r="P91" s="313"/>
      <c r="Q91" s="313"/>
      <c r="R91" s="313"/>
      <c r="S91" s="382">
        <f t="shared" si="14"/>
        <v>0</v>
      </c>
      <c r="T91" s="313"/>
      <c r="U91" s="313">
        <f>SUM(D91:T91)</f>
        <v>0</v>
      </c>
      <c r="V91" s="313"/>
    </row>
    <row r="92" spans="1:22" ht="15" hidden="1">
      <c r="A92" s="184" t="s">
        <v>785</v>
      </c>
      <c r="B92" s="157" t="s">
        <v>365</v>
      </c>
      <c r="C92" s="157" t="s">
        <v>366</v>
      </c>
      <c r="D92" s="313"/>
      <c r="E92" s="313"/>
      <c r="F92" s="313"/>
      <c r="G92" s="313">
        <f t="shared" si="11"/>
        <v>0</v>
      </c>
      <c r="H92" s="313"/>
      <c r="I92" s="313"/>
      <c r="J92" s="313"/>
      <c r="K92" s="382">
        <f t="shared" si="12"/>
        <v>0</v>
      </c>
      <c r="L92" s="313"/>
      <c r="M92" s="313"/>
      <c r="N92" s="313"/>
      <c r="O92" s="313">
        <f t="shared" si="13"/>
        <v>0</v>
      </c>
      <c r="P92" s="313"/>
      <c r="Q92" s="313"/>
      <c r="R92" s="313"/>
      <c r="S92" s="382">
        <f t="shared" si="14"/>
        <v>0</v>
      </c>
      <c r="T92" s="313"/>
      <c r="U92" s="313">
        <f>SUM(D92:T92)</f>
        <v>0</v>
      </c>
      <c r="V92" s="313"/>
    </row>
    <row r="93" spans="1:22" ht="15" hidden="1">
      <c r="A93" s="184" t="s">
        <v>786</v>
      </c>
      <c r="B93" s="164" t="s">
        <v>367</v>
      </c>
      <c r="C93" s="157" t="s">
        <v>368</v>
      </c>
      <c r="D93" s="313"/>
      <c r="E93" s="313"/>
      <c r="F93" s="313"/>
      <c r="G93" s="313">
        <f t="shared" si="11"/>
        <v>0</v>
      </c>
      <c r="H93" s="313"/>
      <c r="I93" s="313"/>
      <c r="J93" s="313"/>
      <c r="K93" s="382">
        <f t="shared" si="12"/>
        <v>0</v>
      </c>
      <c r="L93" s="313"/>
      <c r="M93" s="313"/>
      <c r="N93" s="313"/>
      <c r="O93" s="313">
        <f t="shared" si="13"/>
        <v>0</v>
      </c>
      <c r="P93" s="313"/>
      <c r="Q93" s="313"/>
      <c r="R93" s="313"/>
      <c r="S93" s="382">
        <f t="shared" si="14"/>
        <v>0</v>
      </c>
      <c r="T93" s="313"/>
      <c r="U93" s="313">
        <f>SUM(D93:T93)</f>
        <v>0</v>
      </c>
      <c r="V93" s="313"/>
    </row>
    <row r="94" spans="1:22" ht="15" hidden="1">
      <c r="A94" s="184" t="s">
        <v>787</v>
      </c>
      <c r="B94" s="164" t="s">
        <v>502</v>
      </c>
      <c r="C94" s="157" t="s">
        <v>369</v>
      </c>
      <c r="D94" s="313"/>
      <c r="E94" s="313"/>
      <c r="F94" s="313"/>
      <c r="G94" s="313">
        <f t="shared" si="11"/>
        <v>0</v>
      </c>
      <c r="H94" s="313"/>
      <c r="I94" s="313"/>
      <c r="J94" s="313"/>
      <c r="K94" s="382">
        <f t="shared" si="12"/>
        <v>0</v>
      </c>
      <c r="L94" s="313"/>
      <c r="M94" s="313"/>
      <c r="N94" s="313"/>
      <c r="O94" s="313">
        <f t="shared" si="13"/>
        <v>0</v>
      </c>
      <c r="P94" s="313"/>
      <c r="Q94" s="313"/>
      <c r="R94" s="313"/>
      <c r="S94" s="382">
        <f t="shared" si="14"/>
        <v>0</v>
      </c>
      <c r="T94" s="313"/>
      <c r="U94" s="313">
        <f>SUM(D94:T94)</f>
        <v>0</v>
      </c>
      <c r="V94" s="313"/>
    </row>
    <row r="95" spans="1:22" ht="15">
      <c r="A95" s="184" t="s">
        <v>788</v>
      </c>
      <c r="B95" s="165" t="s">
        <v>521</v>
      </c>
      <c r="C95" s="163" t="s">
        <v>370</v>
      </c>
      <c r="D95" s="313"/>
      <c r="E95" s="313"/>
      <c r="F95" s="313"/>
      <c r="G95" s="313">
        <f t="shared" si="11"/>
        <v>0</v>
      </c>
      <c r="H95" s="313"/>
      <c r="I95" s="313"/>
      <c r="J95" s="313"/>
      <c r="K95" s="382">
        <f t="shared" si="12"/>
        <v>0</v>
      </c>
      <c r="L95" s="313"/>
      <c r="M95" s="313"/>
      <c r="N95" s="313"/>
      <c r="O95" s="313">
        <f t="shared" si="13"/>
        <v>0</v>
      </c>
      <c r="P95" s="313"/>
      <c r="Q95" s="313"/>
      <c r="R95" s="313"/>
      <c r="S95" s="382">
        <f t="shared" si="14"/>
        <v>0</v>
      </c>
      <c r="T95" s="313"/>
      <c r="U95" s="313"/>
      <c r="V95" s="313"/>
    </row>
    <row r="96" spans="1:22" ht="15">
      <c r="A96" s="184" t="s">
        <v>789</v>
      </c>
      <c r="B96" s="163" t="s">
        <v>371</v>
      </c>
      <c r="C96" s="153" t="s">
        <v>372</v>
      </c>
      <c r="D96" s="263"/>
      <c r="E96" s="263"/>
      <c r="F96" s="263"/>
      <c r="G96" s="263">
        <f t="shared" si="11"/>
        <v>0</v>
      </c>
      <c r="H96" s="382"/>
      <c r="I96" s="382"/>
      <c r="J96" s="382"/>
      <c r="K96" s="382">
        <f t="shared" si="12"/>
        <v>0</v>
      </c>
      <c r="L96" s="263"/>
      <c r="M96" s="263"/>
      <c r="N96" s="263"/>
      <c r="O96" s="263">
        <f t="shared" si="13"/>
        <v>0</v>
      </c>
      <c r="P96" s="382"/>
      <c r="Q96" s="382"/>
      <c r="R96" s="382"/>
      <c r="S96" s="382">
        <f t="shared" si="14"/>
        <v>0</v>
      </c>
      <c r="T96" s="263"/>
      <c r="U96" s="263"/>
      <c r="V96" s="263"/>
    </row>
    <row r="97" spans="1:22" ht="15.75">
      <c r="A97" s="168" t="s">
        <v>790</v>
      </c>
      <c r="B97" s="196" t="s">
        <v>522</v>
      </c>
      <c r="C97" s="197" t="s">
        <v>373</v>
      </c>
      <c r="D97" s="264">
        <f>SUM(D90,D95,D96)</f>
        <v>106000</v>
      </c>
      <c r="E97" s="264">
        <f aca="true" t="shared" si="16" ref="E97:K97">SUM(E90,E95,E96)</f>
        <v>106611</v>
      </c>
      <c r="F97" s="264">
        <f t="shared" si="16"/>
        <v>0</v>
      </c>
      <c r="G97" s="264">
        <f t="shared" si="16"/>
        <v>106611</v>
      </c>
      <c r="H97" s="264">
        <f t="shared" si="16"/>
        <v>0</v>
      </c>
      <c r="I97" s="264">
        <f t="shared" si="16"/>
        <v>0</v>
      </c>
      <c r="J97" s="264">
        <f t="shared" si="16"/>
        <v>0</v>
      </c>
      <c r="K97" s="264">
        <f t="shared" si="16"/>
        <v>0</v>
      </c>
      <c r="L97" s="264">
        <f aca="true" t="shared" si="17" ref="L97:U97">SUM(L90,L95,L96)</f>
        <v>0</v>
      </c>
      <c r="M97" s="264"/>
      <c r="N97" s="264">
        <f t="shared" si="17"/>
        <v>0</v>
      </c>
      <c r="O97" s="264">
        <f t="shared" si="17"/>
        <v>21941</v>
      </c>
      <c r="P97" s="264">
        <f t="shared" si="17"/>
        <v>0</v>
      </c>
      <c r="Q97" s="264">
        <f t="shared" si="17"/>
        <v>0</v>
      </c>
      <c r="R97" s="264">
        <f t="shared" si="17"/>
        <v>0</v>
      </c>
      <c r="S97" s="264">
        <f t="shared" si="17"/>
        <v>0</v>
      </c>
      <c r="T97" s="264">
        <f t="shared" si="17"/>
        <v>0</v>
      </c>
      <c r="U97" s="264">
        <f t="shared" si="17"/>
        <v>106000</v>
      </c>
      <c r="V97" s="264">
        <f>SUM(V90,V95,V96)</f>
        <v>136732</v>
      </c>
    </row>
    <row r="98" spans="1:22" ht="15.75">
      <c r="A98" s="168" t="s">
        <v>791</v>
      </c>
      <c r="B98" s="198" t="s">
        <v>504</v>
      </c>
      <c r="C98" s="199"/>
      <c r="D98" s="270">
        <f>SUM(D69,D97)</f>
        <v>693539</v>
      </c>
      <c r="E98" s="270">
        <f aca="true" t="shared" si="18" ref="E98:K98">SUM(E69,E97)</f>
        <v>695356</v>
      </c>
      <c r="F98" s="270">
        <f t="shared" si="18"/>
        <v>6754</v>
      </c>
      <c r="G98" s="270">
        <f t="shared" si="18"/>
        <v>702110</v>
      </c>
      <c r="H98" s="270">
        <f t="shared" si="18"/>
        <v>0</v>
      </c>
      <c r="I98" s="270">
        <f t="shared" si="18"/>
        <v>334162</v>
      </c>
      <c r="J98" s="270">
        <f t="shared" si="18"/>
        <v>0</v>
      </c>
      <c r="K98" s="270">
        <f t="shared" si="18"/>
        <v>334162</v>
      </c>
      <c r="L98" s="270">
        <f aca="true" t="shared" si="19" ref="L98:U98">SUM(L69,L97)</f>
        <v>100</v>
      </c>
      <c r="M98" s="270"/>
      <c r="N98" s="270">
        <f t="shared" si="19"/>
        <v>20264</v>
      </c>
      <c r="O98" s="270">
        <f t="shared" si="19"/>
        <v>42502</v>
      </c>
      <c r="P98" s="270">
        <f t="shared" si="19"/>
        <v>17167</v>
      </c>
      <c r="Q98" s="270">
        <f t="shared" si="19"/>
        <v>35123</v>
      </c>
      <c r="R98" s="270">
        <f t="shared" si="19"/>
        <v>3</v>
      </c>
      <c r="S98" s="270">
        <f t="shared" si="19"/>
        <v>35126</v>
      </c>
      <c r="T98" s="270">
        <f t="shared" si="19"/>
        <v>0</v>
      </c>
      <c r="U98" s="270">
        <f t="shared" si="19"/>
        <v>693639</v>
      </c>
      <c r="V98" s="270">
        <f>SUM(V69,V97)</f>
        <v>833146</v>
      </c>
    </row>
  </sheetData>
  <sheetProtection/>
  <mergeCells count="4">
    <mergeCell ref="B1:U1"/>
    <mergeCell ref="B3:D3"/>
    <mergeCell ref="B2:V2"/>
    <mergeCell ref="L3:V3"/>
  </mergeCells>
  <printOptions/>
  <pageMargins left="0.7" right="0.7" top="0.75" bottom="0.75" header="0.3" footer="0.3"/>
  <pageSetup fitToHeight="1" fitToWidth="1" horizontalDpi="600" verticalDpi="600" orientation="portrait" paperSize="9" scale="3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zoomScalePageLayoutView="0" workbookViewId="0" topLeftCell="A1">
      <selection activeCell="D3" sqref="D1:D16384"/>
    </sheetView>
  </sheetViews>
  <sheetFormatPr defaultColWidth="9.140625" defaultRowHeight="15"/>
  <cols>
    <col min="1" max="1" width="101.28125" style="0" customWidth="1"/>
    <col min="3" max="3" width="18.140625" style="0" customWidth="1"/>
    <col min="4" max="4" width="13.57421875" style="0" customWidth="1"/>
    <col min="5" max="5" width="12.140625" style="0" customWidth="1"/>
  </cols>
  <sheetData>
    <row r="1" spans="1:5" ht="27" customHeight="1">
      <c r="A1" s="511" t="s">
        <v>551</v>
      </c>
      <c r="B1" s="512"/>
      <c r="C1" s="512"/>
      <c r="D1" s="512"/>
      <c r="E1" s="512"/>
    </row>
    <row r="2" spans="1:5" ht="22.5" customHeight="1">
      <c r="A2" s="509" t="s">
        <v>5</v>
      </c>
      <c r="B2" s="510"/>
      <c r="C2" s="510"/>
      <c r="D2" s="510"/>
      <c r="E2" s="510"/>
    </row>
    <row r="3" ht="18">
      <c r="A3" s="82"/>
    </row>
    <row r="4" ht="15">
      <c r="A4" s="3" t="s">
        <v>635</v>
      </c>
    </row>
    <row r="5" spans="1:5" ht="31.5" customHeight="1">
      <c r="A5" s="83" t="s">
        <v>71</v>
      </c>
      <c r="B5" s="84" t="s">
        <v>72</v>
      </c>
      <c r="C5" s="69" t="s">
        <v>672</v>
      </c>
      <c r="D5" s="69" t="s">
        <v>673</v>
      </c>
      <c r="E5" s="69" t="s">
        <v>674</v>
      </c>
    </row>
    <row r="6" spans="1:5" ht="15" customHeight="1">
      <c r="A6" s="85"/>
      <c r="B6" s="40"/>
      <c r="C6" s="40"/>
      <c r="D6" s="40"/>
      <c r="E6" s="40"/>
    </row>
    <row r="7" spans="1:5" ht="15" customHeight="1">
      <c r="A7" s="85"/>
      <c r="B7" s="40"/>
      <c r="C7" s="40"/>
      <c r="D7" s="40"/>
      <c r="E7" s="40"/>
    </row>
    <row r="8" spans="1:5" ht="15" customHeight="1">
      <c r="A8" s="85"/>
      <c r="B8" s="40"/>
      <c r="C8" s="40"/>
      <c r="D8" s="40"/>
      <c r="E8" s="40"/>
    </row>
    <row r="9" spans="1:5" ht="15" customHeight="1">
      <c r="A9" s="40"/>
      <c r="B9" s="40"/>
      <c r="C9" s="40"/>
      <c r="D9" s="40"/>
      <c r="E9" s="40"/>
    </row>
    <row r="10" spans="1:5" ht="15" customHeight="1">
      <c r="A10" s="86" t="s">
        <v>665</v>
      </c>
      <c r="B10" s="49" t="s">
        <v>309</v>
      </c>
      <c r="C10" s="40"/>
      <c r="D10" s="40"/>
      <c r="E10" s="40"/>
    </row>
    <row r="11" spans="1:5" ht="15" customHeight="1">
      <c r="A11" s="86"/>
      <c r="B11" s="40"/>
      <c r="C11" s="40"/>
      <c r="D11" s="40"/>
      <c r="E11" s="40"/>
    </row>
    <row r="12" spans="1:5" ht="15" customHeight="1">
      <c r="A12" s="86"/>
      <c r="B12" s="40"/>
      <c r="C12" s="40"/>
      <c r="D12" s="40"/>
      <c r="E12" s="40"/>
    </row>
    <row r="13" spans="1:5" ht="15" customHeight="1">
      <c r="A13" s="87"/>
      <c r="B13" s="40"/>
      <c r="C13" s="40"/>
      <c r="D13" s="40"/>
      <c r="E13" s="40"/>
    </row>
    <row r="14" spans="1:5" ht="15" customHeight="1">
      <c r="A14" s="87"/>
      <c r="B14" s="40"/>
      <c r="C14" s="40"/>
      <c r="D14" s="40"/>
      <c r="E14" s="40"/>
    </row>
    <row r="15" spans="1:5" ht="15" customHeight="1">
      <c r="A15" s="86" t="s">
        <v>666</v>
      </c>
      <c r="B15" s="37" t="s">
        <v>333</v>
      </c>
      <c r="C15" s="40"/>
      <c r="D15" s="40"/>
      <c r="E15" s="40"/>
    </row>
    <row r="16" spans="1:5" ht="15" customHeight="1">
      <c r="A16" s="74" t="s">
        <v>527</v>
      </c>
      <c r="B16" s="74" t="s">
        <v>285</v>
      </c>
      <c r="C16" s="40"/>
      <c r="D16" s="40"/>
      <c r="E16" s="40"/>
    </row>
    <row r="17" spans="1:5" ht="15" customHeight="1">
      <c r="A17" s="74" t="s">
        <v>528</v>
      </c>
      <c r="B17" s="74" t="s">
        <v>285</v>
      </c>
      <c r="C17" s="40"/>
      <c r="D17" s="40"/>
      <c r="E17" s="40"/>
    </row>
    <row r="18" spans="1:5" ht="15" customHeight="1">
      <c r="A18" s="74" t="s">
        <v>529</v>
      </c>
      <c r="B18" s="74" t="s">
        <v>285</v>
      </c>
      <c r="C18" s="40"/>
      <c r="D18" s="40"/>
      <c r="E18" s="40"/>
    </row>
    <row r="19" spans="1:5" ht="15" customHeight="1">
      <c r="A19" s="74" t="s">
        <v>530</v>
      </c>
      <c r="B19" s="74" t="s">
        <v>285</v>
      </c>
      <c r="C19" s="40"/>
      <c r="D19" s="40"/>
      <c r="E19" s="40"/>
    </row>
    <row r="20" spans="1:5" ht="15" customHeight="1">
      <c r="A20" s="74" t="s">
        <v>480</v>
      </c>
      <c r="B20" s="88" t="s">
        <v>292</v>
      </c>
      <c r="C20" s="40"/>
      <c r="D20" s="40"/>
      <c r="E20" s="40"/>
    </row>
    <row r="21" spans="1:5" ht="15" customHeight="1">
      <c r="A21" s="74" t="s">
        <v>478</v>
      </c>
      <c r="B21" s="88" t="s">
        <v>286</v>
      </c>
      <c r="C21" s="40"/>
      <c r="D21" s="40"/>
      <c r="E21" s="40"/>
    </row>
    <row r="22" spans="1:5" ht="15" customHeight="1">
      <c r="A22" s="87"/>
      <c r="B22" s="40"/>
      <c r="C22" s="40"/>
      <c r="D22" s="40"/>
      <c r="E22" s="40"/>
    </row>
    <row r="23" spans="1:5" ht="15" customHeight="1">
      <c r="A23" s="86" t="s">
        <v>667</v>
      </c>
      <c r="B23" s="41" t="s">
        <v>670</v>
      </c>
      <c r="C23" s="40"/>
      <c r="D23" s="40"/>
      <c r="E23" s="40"/>
    </row>
    <row r="24" spans="1:5" ht="15" customHeight="1">
      <c r="A24" s="86"/>
      <c r="B24" s="40" t="s">
        <v>305</v>
      </c>
      <c r="C24" s="40"/>
      <c r="D24" s="40"/>
      <c r="E24" s="40"/>
    </row>
    <row r="25" spans="1:5" ht="15" customHeight="1">
      <c r="A25" s="86"/>
      <c r="B25" s="40" t="s">
        <v>325</v>
      </c>
      <c r="C25" s="40"/>
      <c r="D25" s="40"/>
      <c r="E25" s="40"/>
    </row>
    <row r="26" spans="1:5" ht="15" customHeight="1">
      <c r="A26" s="87"/>
      <c r="B26" s="40"/>
      <c r="C26" s="40"/>
      <c r="D26" s="40"/>
      <c r="E26" s="40"/>
    </row>
    <row r="27" spans="1:5" ht="15" customHeight="1">
      <c r="A27" s="87"/>
      <c r="B27" s="40"/>
      <c r="C27" s="40"/>
      <c r="D27" s="40"/>
      <c r="E27" s="40"/>
    </row>
    <row r="28" spans="1:5" ht="15" customHeight="1">
      <c r="A28" s="86" t="s">
        <v>668</v>
      </c>
      <c r="B28" s="41" t="s">
        <v>671</v>
      </c>
      <c r="C28" s="40"/>
      <c r="D28" s="40"/>
      <c r="E28" s="40"/>
    </row>
    <row r="29" spans="1:5" ht="15" customHeight="1">
      <c r="A29" s="86"/>
      <c r="B29" s="40"/>
      <c r="C29" s="40"/>
      <c r="D29" s="40"/>
      <c r="E29" s="40"/>
    </row>
    <row r="30" spans="1:5" ht="15" customHeight="1">
      <c r="A30" s="86"/>
      <c r="B30" s="40"/>
      <c r="C30" s="40"/>
      <c r="D30" s="40"/>
      <c r="E30" s="40"/>
    </row>
    <row r="31" spans="1:5" ht="15" customHeight="1">
      <c r="A31" s="87"/>
      <c r="B31" s="40"/>
      <c r="C31" s="40"/>
      <c r="D31" s="40"/>
      <c r="E31" s="40"/>
    </row>
    <row r="32" spans="1:5" ht="15" customHeight="1">
      <c r="A32" s="87"/>
      <c r="B32" s="40"/>
      <c r="C32" s="40"/>
      <c r="D32" s="40"/>
      <c r="E32" s="40"/>
    </row>
    <row r="33" spans="1:5" ht="15" customHeight="1">
      <c r="A33" s="86" t="s">
        <v>669</v>
      </c>
      <c r="B33" s="41"/>
      <c r="C33" s="40"/>
      <c r="D33" s="40"/>
      <c r="E33" s="40"/>
    </row>
    <row r="34" ht="15" customHeight="1"/>
    <row r="35" ht="15" customHeight="1"/>
    <row r="36" ht="15" customHeight="1"/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1.28125" style="0" customWidth="1"/>
    <col min="3" max="3" width="22.00390625" style="0" customWidth="1"/>
    <col min="4" max="4" width="24.8515625" style="0" customWidth="1"/>
    <col min="5" max="5" width="23.421875" style="0" customWidth="1"/>
    <col min="6" max="6" width="23.7109375" style="0" customWidth="1"/>
    <col min="7" max="7" width="12.140625" style="0" customWidth="1"/>
    <col min="8" max="8" width="11.140625" style="0" customWidth="1"/>
    <col min="9" max="9" width="12.28125" style="0" customWidth="1"/>
    <col min="10" max="10" width="12.00390625" style="0" customWidth="1"/>
  </cols>
  <sheetData>
    <row r="1" spans="1:7" ht="15">
      <c r="A1" s="89"/>
      <c r="B1" s="90"/>
      <c r="C1" s="90"/>
      <c r="D1" s="90"/>
      <c r="E1" s="90"/>
      <c r="F1" s="90"/>
      <c r="G1" s="90"/>
    </row>
    <row r="2" spans="1:10" ht="30" customHeight="1">
      <c r="A2" s="511" t="s">
        <v>551</v>
      </c>
      <c r="B2" s="512"/>
      <c r="C2" s="512"/>
      <c r="D2" s="512"/>
      <c r="E2" s="512"/>
      <c r="F2" s="512"/>
      <c r="G2" s="512"/>
      <c r="H2" s="512"/>
      <c r="I2" s="512"/>
      <c r="J2" s="512"/>
    </row>
    <row r="3" spans="1:9" ht="43.5" customHeight="1">
      <c r="A3" s="509" t="s">
        <v>664</v>
      </c>
      <c r="B3" s="509"/>
      <c r="C3" s="509"/>
      <c r="D3" s="509"/>
      <c r="E3" s="509"/>
      <c r="F3" s="509"/>
      <c r="G3" s="509"/>
      <c r="H3" s="509"/>
      <c r="I3" s="509"/>
    </row>
    <row r="5" ht="26.25">
      <c r="A5" s="77" t="s">
        <v>46</v>
      </c>
    </row>
    <row r="6" ht="26.25">
      <c r="A6" s="78" t="s">
        <v>661</v>
      </c>
    </row>
    <row r="7" ht="15">
      <c r="A7" s="78" t="s">
        <v>662</v>
      </c>
    </row>
    <row r="8" ht="15">
      <c r="A8" s="79" t="s">
        <v>663</v>
      </c>
    </row>
    <row r="10" ht="15.75">
      <c r="A10" s="104" t="s">
        <v>37</v>
      </c>
    </row>
    <row r="11" ht="15.75">
      <c r="A11" s="104" t="s">
        <v>38</v>
      </c>
    </row>
    <row r="12" ht="15.75">
      <c r="A12" s="105" t="s">
        <v>39</v>
      </c>
    </row>
    <row r="13" ht="15.75">
      <c r="A13" s="105" t="s">
        <v>40</v>
      </c>
    </row>
    <row r="14" spans="1:4" ht="15.75">
      <c r="A14" s="105" t="s">
        <v>41</v>
      </c>
      <c r="D14" t="s">
        <v>675</v>
      </c>
    </row>
    <row r="15" ht="15.75">
      <c r="A15" s="105" t="s">
        <v>42</v>
      </c>
    </row>
    <row r="16" ht="15.75">
      <c r="A16" s="105" t="s">
        <v>43</v>
      </c>
    </row>
    <row r="17" ht="15.75">
      <c r="A17" s="105" t="s">
        <v>44</v>
      </c>
    </row>
    <row r="18" ht="15.75">
      <c r="A18" s="105"/>
    </row>
    <row r="19" ht="15">
      <c r="A19" s="3" t="s">
        <v>637</v>
      </c>
    </row>
    <row r="20" spans="1:10" ht="78.75" customHeight="1">
      <c r="A20" s="1" t="s">
        <v>71</v>
      </c>
      <c r="B20" s="2" t="s">
        <v>72</v>
      </c>
      <c r="C20" s="57" t="s">
        <v>47</v>
      </c>
      <c r="D20" s="57" t="s">
        <v>48</v>
      </c>
      <c r="E20" s="57" t="s">
        <v>49</v>
      </c>
      <c r="F20" s="57" t="s">
        <v>50</v>
      </c>
      <c r="G20" s="57" t="s">
        <v>615</v>
      </c>
      <c r="H20" s="57" t="s">
        <v>616</v>
      </c>
      <c r="I20" s="57" t="s">
        <v>617</v>
      </c>
      <c r="J20" s="57" t="s">
        <v>51</v>
      </c>
    </row>
    <row r="21" spans="1:10" ht="15">
      <c r="A21" s="20" t="s">
        <v>497</v>
      </c>
      <c r="B21" s="4" t="s">
        <v>337</v>
      </c>
      <c r="C21" s="40"/>
      <c r="D21" s="40"/>
      <c r="E21" s="61"/>
      <c r="F21" s="61"/>
      <c r="G21" s="40"/>
      <c r="H21" s="40"/>
      <c r="I21" s="40"/>
      <c r="J21" s="25"/>
    </row>
    <row r="22" spans="1:10" ht="15">
      <c r="A22" s="52" t="s">
        <v>210</v>
      </c>
      <c r="B22" s="52" t="s">
        <v>337</v>
      </c>
      <c r="C22" s="40"/>
      <c r="D22" s="40"/>
      <c r="E22" s="40"/>
      <c r="F22" s="40"/>
      <c r="G22" s="40"/>
      <c r="H22" s="40"/>
      <c r="I22" s="40"/>
      <c r="J22" s="25"/>
    </row>
    <row r="23" spans="1:10" ht="15">
      <c r="A23" s="11" t="s">
        <v>338</v>
      </c>
      <c r="B23" s="4" t="s">
        <v>339</v>
      </c>
      <c r="C23" s="40"/>
      <c r="D23" s="40"/>
      <c r="E23" s="40"/>
      <c r="F23" s="40"/>
      <c r="G23" s="40"/>
      <c r="H23" s="40"/>
      <c r="I23" s="40"/>
      <c r="J23" s="25"/>
    </row>
    <row r="24" spans="1:10" ht="15">
      <c r="A24" s="20" t="s">
        <v>547</v>
      </c>
      <c r="B24" s="4" t="s">
        <v>340</v>
      </c>
      <c r="C24" s="40"/>
      <c r="D24" s="40"/>
      <c r="E24" s="40"/>
      <c r="F24" s="40"/>
      <c r="G24" s="40"/>
      <c r="H24" s="40"/>
      <c r="I24" s="40"/>
      <c r="J24" s="25"/>
    </row>
    <row r="25" spans="1:10" ht="15">
      <c r="A25" s="52" t="s">
        <v>210</v>
      </c>
      <c r="B25" s="52" t="s">
        <v>340</v>
      </c>
      <c r="C25" s="40"/>
      <c r="D25" s="40"/>
      <c r="E25" s="40"/>
      <c r="F25" s="40"/>
      <c r="G25" s="40"/>
      <c r="H25" s="40"/>
      <c r="I25" s="40"/>
      <c r="J25" s="25"/>
    </row>
    <row r="26" spans="1:10" ht="15">
      <c r="A26" s="10" t="s">
        <v>517</v>
      </c>
      <c r="B26" s="6" t="s">
        <v>341</v>
      </c>
      <c r="C26" s="40"/>
      <c r="D26" s="40"/>
      <c r="E26" s="40"/>
      <c r="F26" s="40"/>
      <c r="G26" s="40"/>
      <c r="H26" s="40"/>
      <c r="I26" s="40"/>
      <c r="J26" s="25"/>
    </row>
    <row r="27" spans="1:10" ht="15">
      <c r="A27" s="11" t="s">
        <v>548</v>
      </c>
      <c r="B27" s="4" t="s">
        <v>342</v>
      </c>
      <c r="C27" s="40"/>
      <c r="D27" s="40"/>
      <c r="E27" s="40"/>
      <c r="F27" s="40"/>
      <c r="G27" s="40"/>
      <c r="H27" s="40"/>
      <c r="I27" s="40"/>
      <c r="J27" s="25"/>
    </row>
    <row r="28" spans="1:10" ht="15">
      <c r="A28" s="52" t="s">
        <v>218</v>
      </c>
      <c r="B28" s="52" t="s">
        <v>342</v>
      </c>
      <c r="C28" s="40"/>
      <c r="D28" s="40"/>
      <c r="E28" s="40"/>
      <c r="F28" s="40"/>
      <c r="G28" s="40"/>
      <c r="H28" s="40"/>
      <c r="I28" s="40"/>
      <c r="J28" s="25"/>
    </row>
    <row r="29" spans="1:10" ht="15">
      <c r="A29" s="20" t="s">
        <v>343</v>
      </c>
      <c r="B29" s="4" t="s">
        <v>344</v>
      </c>
      <c r="C29" s="40"/>
      <c r="D29" s="40"/>
      <c r="E29" s="40"/>
      <c r="F29" s="40"/>
      <c r="G29" s="40"/>
      <c r="H29" s="40"/>
      <c r="I29" s="40"/>
      <c r="J29" s="25"/>
    </row>
    <row r="30" spans="1:10" ht="15">
      <c r="A30" s="12" t="s">
        <v>549</v>
      </c>
      <c r="B30" s="4" t="s">
        <v>345</v>
      </c>
      <c r="C30" s="25"/>
      <c r="D30" s="25"/>
      <c r="E30" s="25"/>
      <c r="F30" s="25"/>
      <c r="G30" s="25"/>
      <c r="H30" s="25"/>
      <c r="I30" s="25"/>
      <c r="J30" s="25"/>
    </row>
    <row r="31" spans="1:10" ht="15">
      <c r="A31" s="52" t="s">
        <v>219</v>
      </c>
      <c r="B31" s="52" t="s">
        <v>345</v>
      </c>
      <c r="C31" s="25"/>
      <c r="D31" s="25"/>
      <c r="E31" s="25"/>
      <c r="F31" s="25"/>
      <c r="G31" s="25"/>
      <c r="H31" s="25"/>
      <c r="I31" s="25"/>
      <c r="J31" s="25"/>
    </row>
    <row r="32" spans="1:10" ht="15">
      <c r="A32" s="20" t="s">
        <v>346</v>
      </c>
      <c r="B32" s="4" t="s">
        <v>347</v>
      </c>
      <c r="C32" s="25"/>
      <c r="D32" s="25"/>
      <c r="E32" s="25"/>
      <c r="F32" s="25"/>
      <c r="G32" s="25"/>
      <c r="H32" s="25"/>
      <c r="I32" s="25"/>
      <c r="J32" s="25"/>
    </row>
    <row r="33" spans="1:10" ht="15">
      <c r="A33" s="21" t="s">
        <v>518</v>
      </c>
      <c r="B33" s="6" t="s">
        <v>348</v>
      </c>
      <c r="C33" s="25"/>
      <c r="D33" s="25"/>
      <c r="E33" s="25"/>
      <c r="F33" s="25"/>
      <c r="G33" s="25"/>
      <c r="H33" s="25"/>
      <c r="I33" s="25"/>
      <c r="J33" s="25"/>
    </row>
    <row r="34" spans="1:10" ht="15">
      <c r="A34" s="11" t="s">
        <v>363</v>
      </c>
      <c r="B34" s="4" t="s">
        <v>364</v>
      </c>
      <c r="C34" s="25"/>
      <c r="D34" s="25"/>
      <c r="E34" s="25"/>
      <c r="F34" s="25"/>
      <c r="G34" s="25"/>
      <c r="H34" s="25"/>
      <c r="I34" s="25"/>
      <c r="J34" s="25"/>
    </row>
    <row r="35" spans="1:10" ht="15">
      <c r="A35" s="12" t="s">
        <v>365</v>
      </c>
      <c r="B35" s="4" t="s">
        <v>366</v>
      </c>
      <c r="C35" s="25"/>
      <c r="D35" s="25"/>
      <c r="E35" s="25"/>
      <c r="F35" s="25"/>
      <c r="G35" s="25"/>
      <c r="H35" s="25"/>
      <c r="I35" s="25"/>
      <c r="J35" s="25"/>
    </row>
    <row r="36" spans="1:10" ht="15">
      <c r="A36" s="20" t="s">
        <v>367</v>
      </c>
      <c r="B36" s="4" t="s">
        <v>368</v>
      </c>
      <c r="C36" s="25"/>
      <c r="D36" s="25"/>
      <c r="E36" s="25"/>
      <c r="F36" s="25"/>
      <c r="G36" s="25"/>
      <c r="H36" s="25"/>
      <c r="I36" s="25"/>
      <c r="J36" s="25"/>
    </row>
    <row r="37" spans="1:10" ht="15">
      <c r="A37" s="20" t="s">
        <v>502</v>
      </c>
      <c r="B37" s="4" t="s">
        <v>369</v>
      </c>
      <c r="C37" s="25"/>
      <c r="D37" s="25"/>
      <c r="E37" s="25"/>
      <c r="F37" s="25"/>
      <c r="G37" s="25"/>
      <c r="H37" s="25"/>
      <c r="I37" s="25"/>
      <c r="J37" s="25"/>
    </row>
    <row r="38" spans="1:10" ht="15">
      <c r="A38" s="52" t="s">
        <v>244</v>
      </c>
      <c r="B38" s="52" t="s">
        <v>369</v>
      </c>
      <c r="C38" s="25"/>
      <c r="D38" s="25"/>
      <c r="E38" s="25"/>
      <c r="F38" s="25"/>
      <c r="G38" s="25"/>
      <c r="H38" s="25"/>
      <c r="I38" s="25"/>
      <c r="J38" s="25"/>
    </row>
    <row r="39" spans="1:10" ht="15">
      <c r="A39" s="52" t="s">
        <v>245</v>
      </c>
      <c r="B39" s="52" t="s">
        <v>369</v>
      </c>
      <c r="C39" s="25"/>
      <c r="D39" s="25"/>
      <c r="E39" s="25"/>
      <c r="F39" s="25"/>
      <c r="G39" s="25"/>
      <c r="H39" s="25"/>
      <c r="I39" s="25"/>
      <c r="J39" s="25"/>
    </row>
    <row r="40" spans="1:10" ht="15">
      <c r="A40" s="53" t="s">
        <v>246</v>
      </c>
      <c r="B40" s="53" t="s">
        <v>369</v>
      </c>
      <c r="C40" s="25"/>
      <c r="D40" s="25"/>
      <c r="E40" s="25"/>
      <c r="F40" s="25"/>
      <c r="G40" s="25"/>
      <c r="H40" s="25"/>
      <c r="I40" s="25"/>
      <c r="J40" s="25"/>
    </row>
    <row r="41" spans="1:10" ht="15">
      <c r="A41" s="54" t="s">
        <v>521</v>
      </c>
      <c r="B41" s="37" t="s">
        <v>370</v>
      </c>
      <c r="C41" s="25"/>
      <c r="D41" s="25"/>
      <c r="E41" s="25"/>
      <c r="F41" s="25"/>
      <c r="G41" s="25"/>
      <c r="H41" s="25"/>
      <c r="I41" s="25"/>
      <c r="J41" s="25"/>
    </row>
    <row r="42" spans="1:10" ht="15">
      <c r="A42" s="106"/>
      <c r="B42" s="107"/>
      <c r="C42" s="24"/>
      <c r="D42" s="24"/>
      <c r="E42" s="24"/>
      <c r="F42" s="24"/>
      <c r="G42" s="24"/>
      <c r="H42" s="24"/>
      <c r="I42" s="24"/>
      <c r="J42" s="24"/>
    </row>
    <row r="43" spans="1:10" ht="15">
      <c r="A43" s="106"/>
      <c r="B43" s="107"/>
      <c r="C43" s="24"/>
      <c r="D43" s="24"/>
      <c r="E43" s="24"/>
      <c r="F43" s="24"/>
      <c r="G43" s="24"/>
      <c r="H43" s="24"/>
      <c r="I43" s="24"/>
      <c r="J43" s="24"/>
    </row>
    <row r="44" spans="1:2" ht="15">
      <c r="A44" s="106"/>
      <c r="B44" s="107"/>
    </row>
    <row r="45" spans="1:6" ht="25.5">
      <c r="A45" s="1" t="s">
        <v>71</v>
      </c>
      <c r="B45" s="2" t="s">
        <v>72</v>
      </c>
      <c r="C45" s="57" t="s">
        <v>615</v>
      </c>
      <c r="D45" s="57" t="s">
        <v>616</v>
      </c>
      <c r="E45" s="57" t="s">
        <v>617</v>
      </c>
      <c r="F45" s="57" t="s">
        <v>51</v>
      </c>
    </row>
    <row r="46" spans="1:6" ht="15.75">
      <c r="A46" s="108" t="s">
        <v>45</v>
      </c>
      <c r="B46" s="37"/>
      <c r="C46" s="25"/>
      <c r="D46" s="25"/>
      <c r="E46" s="25"/>
      <c r="F46" s="25"/>
    </row>
    <row r="47" spans="1:6" ht="15.75">
      <c r="A47" s="109" t="s">
        <v>39</v>
      </c>
      <c r="B47" s="37"/>
      <c r="C47" s="25"/>
      <c r="D47" s="25"/>
      <c r="E47" s="25"/>
      <c r="F47" s="25"/>
    </row>
    <row r="48" spans="1:6" ht="31.5">
      <c r="A48" s="109" t="s">
        <v>40</v>
      </c>
      <c r="B48" s="37"/>
      <c r="C48" s="25"/>
      <c r="D48" s="25"/>
      <c r="E48" s="25"/>
      <c r="F48" s="25"/>
    </row>
    <row r="49" spans="1:6" ht="15.75">
      <c r="A49" s="109" t="s">
        <v>41</v>
      </c>
      <c r="B49" s="37"/>
      <c r="C49" s="25"/>
      <c r="D49" s="25"/>
      <c r="E49" s="25"/>
      <c r="F49" s="25"/>
    </row>
    <row r="50" spans="1:6" ht="31.5">
      <c r="A50" s="109" t="s">
        <v>42</v>
      </c>
      <c r="B50" s="37"/>
      <c r="C50" s="25"/>
      <c r="D50" s="25"/>
      <c r="E50" s="25"/>
      <c r="F50" s="25"/>
    </row>
    <row r="51" spans="1:6" ht="15.75">
      <c r="A51" s="109" t="s">
        <v>43</v>
      </c>
      <c r="B51" s="37"/>
      <c r="C51" s="25"/>
      <c r="D51" s="25"/>
      <c r="E51" s="25"/>
      <c r="F51" s="25"/>
    </row>
    <row r="52" spans="1:6" ht="15.75">
      <c r="A52" s="109" t="s">
        <v>44</v>
      </c>
      <c r="B52" s="37"/>
      <c r="C52" s="25"/>
      <c r="D52" s="25"/>
      <c r="E52" s="25"/>
      <c r="F52" s="25"/>
    </row>
    <row r="53" spans="1:6" ht="15">
      <c r="A53" s="54" t="s">
        <v>6</v>
      </c>
      <c r="B53" s="37"/>
      <c r="C53" s="25"/>
      <c r="D53" s="25"/>
      <c r="E53" s="25"/>
      <c r="F53" s="25"/>
    </row>
  </sheetData>
  <sheetProtection/>
  <mergeCells count="2">
    <mergeCell ref="A2:J2"/>
    <mergeCell ref="A3:I3"/>
  </mergeCells>
  <hyperlinks>
    <hyperlink ref="A33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2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Q22"/>
  <sheetViews>
    <sheetView zoomScalePageLayoutView="0" workbookViewId="0" topLeftCell="A13">
      <selection activeCell="D8" sqref="D8"/>
    </sheetView>
  </sheetViews>
  <sheetFormatPr defaultColWidth="9.140625" defaultRowHeight="15"/>
  <cols>
    <col min="1" max="1" width="4.421875" style="185" customWidth="1"/>
    <col min="2" max="2" width="37.00390625" style="185" bestFit="1" customWidth="1"/>
    <col min="3" max="10" width="10.7109375" style="185" customWidth="1"/>
    <col min="11" max="12" width="8.28125" style="185" customWidth="1"/>
    <col min="13" max="16384" width="9.140625" style="185" customWidth="1"/>
  </cols>
  <sheetData>
    <row r="1" spans="1:17" ht="15">
      <c r="A1" s="464" t="s">
        <v>884</v>
      </c>
      <c r="B1" s="464"/>
      <c r="C1" s="464"/>
      <c r="D1" s="464"/>
      <c r="E1" s="464"/>
      <c r="F1" s="464"/>
      <c r="G1" s="464"/>
      <c r="H1" s="464"/>
      <c r="I1" s="464"/>
      <c r="J1" s="464"/>
      <c r="K1" s="245"/>
      <c r="L1" s="245"/>
      <c r="O1" s="468"/>
      <c r="P1" s="468"/>
      <c r="Q1" s="468"/>
    </row>
    <row r="2" spans="1:12" ht="15">
      <c r="A2" s="464" t="s">
        <v>803</v>
      </c>
      <c r="B2" s="464"/>
      <c r="C2" s="464"/>
      <c r="D2" s="464"/>
      <c r="E2" s="464"/>
      <c r="F2" s="464"/>
      <c r="G2" s="464"/>
      <c r="H2" s="464"/>
      <c r="I2" s="464"/>
      <c r="J2" s="464"/>
      <c r="K2" s="245"/>
      <c r="L2" s="245"/>
    </row>
    <row r="3" spans="1:10" ht="15">
      <c r="A3" s="464" t="s">
        <v>984</v>
      </c>
      <c r="B3" s="464"/>
      <c r="C3" s="464"/>
      <c r="D3" s="464"/>
      <c r="E3" s="464"/>
      <c r="F3" s="464"/>
      <c r="G3" s="464"/>
      <c r="H3" s="464"/>
      <c r="I3" s="464"/>
      <c r="J3" s="464"/>
    </row>
    <row r="5" spans="1:12" ht="15">
      <c r="A5" s="464" t="s">
        <v>872</v>
      </c>
      <c r="B5" s="464"/>
      <c r="C5" s="464"/>
      <c r="D5" s="464"/>
      <c r="E5" s="464"/>
      <c r="F5" s="464"/>
      <c r="G5" s="464"/>
      <c r="H5" s="464"/>
      <c r="I5" s="464"/>
      <c r="J5" s="464"/>
      <c r="K5" s="245"/>
      <c r="L5" s="245"/>
    </row>
    <row r="7" spans="4:12" ht="15.75" customHeight="1" thickBot="1">
      <c r="D7" s="465" t="s">
        <v>993</v>
      </c>
      <c r="E7" s="465"/>
      <c r="F7" s="465"/>
      <c r="G7" s="465"/>
      <c r="H7" s="465"/>
      <c r="I7" s="465"/>
      <c r="J7" s="465"/>
      <c r="K7" s="469"/>
      <c r="L7" s="469"/>
    </row>
    <row r="8" spans="1:12" ht="15.75" thickTop="1">
      <c r="A8" s="470"/>
      <c r="B8" s="228" t="s">
        <v>813</v>
      </c>
      <c r="C8" s="226" t="s">
        <v>808</v>
      </c>
      <c r="D8" s="231" t="s">
        <v>809</v>
      </c>
      <c r="E8" s="233" t="s">
        <v>810</v>
      </c>
      <c r="F8" s="228" t="s">
        <v>811</v>
      </c>
      <c r="G8" s="226" t="s">
        <v>812</v>
      </c>
      <c r="H8" s="231" t="s">
        <v>814</v>
      </c>
      <c r="I8" s="233" t="s">
        <v>815</v>
      </c>
      <c r="J8" s="217" t="s">
        <v>816</v>
      </c>
      <c r="K8" s="186"/>
      <c r="L8" s="186"/>
    </row>
    <row r="9" spans="1:10" ht="39.75" customHeight="1">
      <c r="A9" s="471"/>
      <c r="B9" s="473" t="s">
        <v>606</v>
      </c>
      <c r="C9" s="466" t="s">
        <v>804</v>
      </c>
      <c r="D9" s="467"/>
      <c r="E9" s="475" t="s">
        <v>805</v>
      </c>
      <c r="F9" s="476"/>
      <c r="G9" s="466" t="s">
        <v>841</v>
      </c>
      <c r="H9" s="467"/>
      <c r="I9" s="477" t="s">
        <v>27</v>
      </c>
      <c r="J9" s="478"/>
    </row>
    <row r="10" spans="1:10" ht="33.75" customHeight="1">
      <c r="A10" s="472"/>
      <c r="B10" s="474"/>
      <c r="C10" s="227" t="s">
        <v>848</v>
      </c>
      <c r="D10" s="232" t="s">
        <v>681</v>
      </c>
      <c r="E10" s="234" t="s">
        <v>848</v>
      </c>
      <c r="F10" s="235" t="s">
        <v>681</v>
      </c>
      <c r="G10" s="227" t="s">
        <v>848</v>
      </c>
      <c r="H10" s="232" t="s">
        <v>681</v>
      </c>
      <c r="I10" s="234" t="s">
        <v>848</v>
      </c>
      <c r="J10" s="236" t="s">
        <v>681</v>
      </c>
    </row>
    <row r="11" spans="1:10" ht="36" customHeight="1">
      <c r="A11" s="229" t="s">
        <v>682</v>
      </c>
      <c r="B11" s="230" t="s">
        <v>542</v>
      </c>
      <c r="C11" s="221">
        <f>'bevételek működés felhalmozás.'!U44-4672</f>
        <v>5894</v>
      </c>
      <c r="D11" s="222">
        <f>'bevételek működés felhalmozás.'!V44-G11</f>
        <v>8437</v>
      </c>
      <c r="E11" s="221"/>
      <c r="F11" s="222"/>
      <c r="G11" s="221">
        <v>4672</v>
      </c>
      <c r="H11" s="222">
        <v>4672</v>
      </c>
      <c r="I11" s="271">
        <f>SUM(C11,E11,G11)</f>
        <v>10566</v>
      </c>
      <c r="J11" s="272">
        <f>SUM(D11,F11,H11)</f>
        <v>13109</v>
      </c>
    </row>
    <row r="12" spans="1:10" ht="36" customHeight="1">
      <c r="A12" s="229" t="s">
        <v>683</v>
      </c>
      <c r="B12" s="230" t="s">
        <v>862</v>
      </c>
      <c r="C12" s="250">
        <f>'bevételek működés felhalmozás.'!U32</f>
        <v>74289</v>
      </c>
      <c r="D12" s="251">
        <f>'bevételek működés felhalmozás.'!V32</f>
        <v>126509</v>
      </c>
      <c r="E12" s="250"/>
      <c r="F12" s="251"/>
      <c r="G12" s="250"/>
      <c r="H12" s="251"/>
      <c r="I12" s="271">
        <f>SUM(C12,E12,G12)</f>
        <v>74289</v>
      </c>
      <c r="J12" s="272">
        <f>SUM(D12,F12,H12)</f>
        <v>126509</v>
      </c>
    </row>
    <row r="13" spans="1:10" ht="36" customHeight="1">
      <c r="A13" s="218" t="s">
        <v>685</v>
      </c>
      <c r="B13" s="219" t="s">
        <v>684</v>
      </c>
      <c r="C13" s="223">
        <f>'bevételek működés felhalmozás.'!U12</f>
        <v>143887</v>
      </c>
      <c r="D13" s="224">
        <f>'bevételek működés felhalmozás.'!V12</f>
        <v>156958</v>
      </c>
      <c r="E13" s="223"/>
      <c r="F13" s="224"/>
      <c r="G13" s="223"/>
      <c r="H13" s="224"/>
      <c r="I13" s="273">
        <f aca="true" t="shared" si="0" ref="I13:I21">SUM(C13,E13,G13)</f>
        <v>143887</v>
      </c>
      <c r="J13" s="272">
        <f aca="true" t="shared" si="1" ref="J13:J19">SUM(D13,F13,H13)</f>
        <v>156958</v>
      </c>
    </row>
    <row r="14" spans="1:10" ht="44.25" customHeight="1">
      <c r="A14" s="218" t="s">
        <v>687</v>
      </c>
      <c r="B14" s="220" t="s">
        <v>686</v>
      </c>
      <c r="C14" s="223">
        <f>'bevételek működés felhalmozás.'!U57</f>
        <v>334162</v>
      </c>
      <c r="D14" s="225">
        <f>'bevételek működés felhalmozás.'!V57</f>
        <v>334162</v>
      </c>
      <c r="E14" s="223"/>
      <c r="F14" s="224"/>
      <c r="G14" s="223"/>
      <c r="H14" s="225"/>
      <c r="I14" s="273">
        <f t="shared" si="0"/>
        <v>334162</v>
      </c>
      <c r="J14" s="272">
        <f t="shared" si="1"/>
        <v>334162</v>
      </c>
    </row>
    <row r="15" spans="1:10" ht="36" customHeight="1">
      <c r="A15" s="218" t="s">
        <v>689</v>
      </c>
      <c r="B15" s="219" t="s">
        <v>688</v>
      </c>
      <c r="C15" s="223">
        <f>'bevételek működés felhalmozás.'!U17-5113</f>
        <v>19522</v>
      </c>
      <c r="D15" s="225">
        <f>'bevételek működés felhalmozás.'!V17-5113</f>
        <v>22832</v>
      </c>
      <c r="E15" s="223">
        <v>5113</v>
      </c>
      <c r="F15" s="224">
        <v>5113</v>
      </c>
      <c r="G15" s="223"/>
      <c r="H15" s="225"/>
      <c r="I15" s="273">
        <f t="shared" si="0"/>
        <v>24635</v>
      </c>
      <c r="J15" s="272">
        <f t="shared" si="1"/>
        <v>27945</v>
      </c>
    </row>
    <row r="16" spans="1:10" ht="36" customHeight="1">
      <c r="A16" s="218" t="s">
        <v>691</v>
      </c>
      <c r="B16" s="220" t="s">
        <v>690</v>
      </c>
      <c r="C16" s="223">
        <f>'[1]1,3 Bevétel kiadás jogcímenként'!G39</f>
        <v>0</v>
      </c>
      <c r="D16" s="225">
        <f>'bevételek működés felhalmozás.'!V50</f>
        <v>2605</v>
      </c>
      <c r="E16" s="223"/>
      <c r="F16" s="224"/>
      <c r="G16" s="223"/>
      <c r="H16" s="225"/>
      <c r="I16" s="273">
        <f t="shared" si="0"/>
        <v>0</v>
      </c>
      <c r="J16" s="272">
        <f t="shared" si="1"/>
        <v>2605</v>
      </c>
    </row>
    <row r="17" spans="1:10" ht="36" customHeight="1">
      <c r="A17" s="218"/>
      <c r="B17" s="220" t="s">
        <v>887</v>
      </c>
      <c r="C17" s="223">
        <f>'bevételek működés felhalmozás.'!U60</f>
        <v>0</v>
      </c>
      <c r="D17" s="225">
        <f>'bevételek működés felhalmozás.'!V63</f>
        <v>34937</v>
      </c>
      <c r="E17" s="223"/>
      <c r="F17" s="224"/>
      <c r="G17" s="223"/>
      <c r="H17" s="225"/>
      <c r="I17" s="273">
        <f>SUM(C17,E17,G17)</f>
        <v>0</v>
      </c>
      <c r="J17" s="272">
        <f>SUM(D17,F17,H17)</f>
        <v>34937</v>
      </c>
    </row>
    <row r="18" spans="1:10" ht="43.5" customHeight="1">
      <c r="A18" s="218" t="s">
        <v>692</v>
      </c>
      <c r="B18" s="220" t="s">
        <v>886</v>
      </c>
      <c r="C18" s="223">
        <f>'bevételek működés felhalmozás.'!U48+'bevételek működés felhalmozás.'!U65</f>
        <v>100</v>
      </c>
      <c r="D18" s="225">
        <f>'bevételek működés felhalmozás.'!V67</f>
        <v>189</v>
      </c>
      <c r="E18" s="223"/>
      <c r="F18" s="224"/>
      <c r="G18" s="223"/>
      <c r="H18" s="225"/>
      <c r="I18" s="273">
        <f t="shared" si="0"/>
        <v>100</v>
      </c>
      <c r="J18" s="272">
        <f t="shared" si="1"/>
        <v>189</v>
      </c>
    </row>
    <row r="19" spans="1:10" ht="36" customHeight="1">
      <c r="A19" s="218" t="s">
        <v>693</v>
      </c>
      <c r="B19" s="321" t="s">
        <v>518</v>
      </c>
      <c r="C19" s="223">
        <f>'bevételek működés felhalmozás.'!L80</f>
        <v>0</v>
      </c>
      <c r="D19" s="225">
        <f>'bevételek működés felhalmozás.'!V80</f>
        <v>21941</v>
      </c>
      <c r="E19" s="223"/>
      <c r="F19" s="224"/>
      <c r="G19" s="223"/>
      <c r="H19" s="225"/>
      <c r="I19" s="273">
        <f t="shared" si="0"/>
        <v>0</v>
      </c>
      <c r="J19" s="272">
        <f t="shared" si="1"/>
        <v>21941</v>
      </c>
    </row>
    <row r="20" spans="1:10" ht="36" customHeight="1">
      <c r="A20" s="314" t="s">
        <v>695</v>
      </c>
      <c r="B20" s="318" t="s">
        <v>694</v>
      </c>
      <c r="C20" s="315">
        <f>'bevételek működés felhalmozás.'!U84-E20</f>
        <v>106000</v>
      </c>
      <c r="D20" s="316">
        <f>'bevételek működés felhalmozás.'!V84</f>
        <v>106611</v>
      </c>
      <c r="E20" s="315"/>
      <c r="F20" s="317"/>
      <c r="G20" s="315"/>
      <c r="H20" s="316"/>
      <c r="I20" s="320">
        <f t="shared" si="0"/>
        <v>106000</v>
      </c>
      <c r="J20" s="319">
        <f>SUM(D20,F20,H20)</f>
        <v>106611</v>
      </c>
    </row>
    <row r="21" spans="1:10" ht="36" customHeight="1">
      <c r="A21" s="229" t="s">
        <v>705</v>
      </c>
      <c r="B21" s="321" t="s">
        <v>916</v>
      </c>
      <c r="C21" s="223"/>
      <c r="D21" s="225">
        <f>'bevételek működés felhalmozás.'!V85</f>
        <v>8180</v>
      </c>
      <c r="E21" s="223"/>
      <c r="F21" s="224"/>
      <c r="G21" s="223"/>
      <c r="H21" s="225"/>
      <c r="I21" s="324">
        <f t="shared" si="0"/>
        <v>0</v>
      </c>
      <c r="J21" s="325">
        <f>SUM(D21,F21,H21)</f>
        <v>8180</v>
      </c>
    </row>
    <row r="22" spans="1:10" ht="36" customHeight="1" thickBot="1">
      <c r="A22" s="238" t="s">
        <v>705</v>
      </c>
      <c r="B22" s="239" t="s">
        <v>696</v>
      </c>
      <c r="C22" s="322">
        <f>SUM(C11:C20)</f>
        <v>683854</v>
      </c>
      <c r="D22" s="323">
        <f>SUM(D11:D21)</f>
        <v>823361</v>
      </c>
      <c r="E22" s="241">
        <f>SUM(E11:E20)</f>
        <v>5113</v>
      </c>
      <c r="F22" s="240">
        <f>SUM(F11:F20)</f>
        <v>5113</v>
      </c>
      <c r="G22" s="322">
        <f>SUM(G11:G20)</f>
        <v>4672</v>
      </c>
      <c r="H22" s="323">
        <f>SUM(H11:H20)</f>
        <v>4672</v>
      </c>
      <c r="I22" s="241">
        <f>SUM(I11:I21)</f>
        <v>693639</v>
      </c>
      <c r="J22" s="237">
        <f>SUM(J11:J21)</f>
        <v>833146</v>
      </c>
    </row>
    <row r="23" ht="15.75" thickTop="1"/>
  </sheetData>
  <sheetProtection/>
  <mergeCells count="13">
    <mergeCell ref="C9:D9"/>
    <mergeCell ref="E9:F9"/>
    <mergeCell ref="I9:J9"/>
    <mergeCell ref="A3:J3"/>
    <mergeCell ref="D7:J7"/>
    <mergeCell ref="G9:H9"/>
    <mergeCell ref="O1:Q1"/>
    <mergeCell ref="K7:L7"/>
    <mergeCell ref="A8:A10"/>
    <mergeCell ref="A5:J5"/>
    <mergeCell ref="A2:J2"/>
    <mergeCell ref="A1:J1"/>
    <mergeCell ref="B9:B10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75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O176"/>
  <sheetViews>
    <sheetView zoomScale="70" zoomScaleNormal="70" workbookViewId="0" topLeftCell="E1">
      <pane ySplit="18" topLeftCell="A88" activePane="bottomLeft" state="frozen"/>
      <selection pane="topLeft" activeCell="C1" sqref="C1"/>
      <selection pane="bottomLeft" activeCell="W103" sqref="W103"/>
    </sheetView>
  </sheetViews>
  <sheetFormatPr defaultColWidth="9.140625" defaultRowHeight="15"/>
  <cols>
    <col min="1" max="1" width="4.7109375" style="354" customWidth="1"/>
    <col min="2" max="2" width="70.7109375" style="354" customWidth="1"/>
    <col min="3" max="3" width="7.421875" style="354" bestFit="1" customWidth="1"/>
    <col min="4" max="5" width="9.28125" style="354" customWidth="1"/>
    <col min="6" max="6" width="8.8515625" style="354" hidden="1" customWidth="1"/>
    <col min="7" max="7" width="9.28125" style="354" customWidth="1"/>
    <col min="8" max="8" width="8.8515625" style="411" customWidth="1"/>
    <col min="9" max="11" width="9.28125" style="411" customWidth="1"/>
    <col min="12" max="13" width="9.28125" style="354" customWidth="1"/>
    <col min="14" max="14" width="8.8515625" style="354" customWidth="1"/>
    <col min="15" max="15" width="9.28125" style="354" customWidth="1"/>
    <col min="16" max="16" width="8.8515625" style="411" customWidth="1"/>
    <col min="17" max="19" width="9.28125" style="411" customWidth="1"/>
    <col min="20" max="21" width="9.28125" style="354" customWidth="1"/>
    <col min="22" max="22" width="9.28125" style="354" bestFit="1" customWidth="1"/>
    <col min="23" max="23" width="9.7109375" style="354" bestFit="1" customWidth="1"/>
    <col min="24" max="16384" width="9.140625" style="354" customWidth="1"/>
  </cols>
  <sheetData>
    <row r="1" spans="2:22" ht="21" customHeight="1">
      <c r="B1" s="461" t="s">
        <v>985</v>
      </c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  <c r="S1" s="479"/>
      <c r="T1" s="479"/>
      <c r="U1" s="479"/>
      <c r="V1" s="480"/>
    </row>
    <row r="2" spans="2:22" ht="18.75" customHeight="1">
      <c r="B2" s="481" t="s">
        <v>800</v>
      </c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  <c r="T2" s="479"/>
      <c r="U2" s="479"/>
      <c r="V2" s="480"/>
    </row>
    <row r="3" spans="2:23" ht="18.75" customHeight="1">
      <c r="B3" s="355"/>
      <c r="C3" s="356"/>
      <c r="D3" s="482" t="s">
        <v>994</v>
      </c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  <c r="P3" s="483"/>
      <c r="Q3" s="483"/>
      <c r="R3" s="483"/>
      <c r="S3" s="483"/>
      <c r="T3" s="483"/>
      <c r="U3" s="483"/>
      <c r="V3" s="483"/>
      <c r="W3" s="483"/>
    </row>
    <row r="4" spans="1:23" ht="18.75" customHeight="1">
      <c r="A4" s="357"/>
      <c r="B4" s="439" t="s">
        <v>813</v>
      </c>
      <c r="C4" s="358" t="s">
        <v>808</v>
      </c>
      <c r="D4" s="415" t="s">
        <v>809</v>
      </c>
      <c r="E4" s="415" t="s">
        <v>810</v>
      </c>
      <c r="F4" s="415"/>
      <c r="G4" s="415" t="s">
        <v>811</v>
      </c>
      <c r="H4" s="415" t="s">
        <v>812</v>
      </c>
      <c r="I4" s="415" t="s">
        <v>814</v>
      </c>
      <c r="J4" s="415" t="s">
        <v>815</v>
      </c>
      <c r="K4" s="415" t="s">
        <v>816</v>
      </c>
      <c r="L4" s="415" t="s">
        <v>878</v>
      </c>
      <c r="M4" s="440" t="s">
        <v>879</v>
      </c>
      <c r="N4" s="415" t="s">
        <v>816</v>
      </c>
      <c r="O4" s="415" t="s">
        <v>880</v>
      </c>
      <c r="P4" s="415" t="s">
        <v>964</v>
      </c>
      <c r="Q4" s="415" t="s">
        <v>969</v>
      </c>
      <c r="R4" s="415" t="s">
        <v>970</v>
      </c>
      <c r="S4" s="415" t="s">
        <v>971</v>
      </c>
      <c r="T4" s="415" t="s">
        <v>975</v>
      </c>
      <c r="U4" s="415" t="s">
        <v>976</v>
      </c>
      <c r="V4" s="440" t="s">
        <v>982</v>
      </c>
      <c r="W4" s="415" t="s">
        <v>983</v>
      </c>
    </row>
    <row r="5" spans="1:23" ht="76.5">
      <c r="A5" s="357"/>
      <c r="B5" s="359" t="s">
        <v>71</v>
      </c>
      <c r="C5" s="360" t="s">
        <v>72</v>
      </c>
      <c r="D5" s="361" t="s">
        <v>874</v>
      </c>
      <c r="E5" s="361" t="s">
        <v>911</v>
      </c>
      <c r="F5" s="361" t="s">
        <v>917</v>
      </c>
      <c r="G5" s="361" t="s">
        <v>912</v>
      </c>
      <c r="H5" s="258" t="s">
        <v>965</v>
      </c>
      <c r="I5" s="258" t="s">
        <v>966</v>
      </c>
      <c r="J5" s="258" t="s">
        <v>980</v>
      </c>
      <c r="K5" s="258" t="s">
        <v>981</v>
      </c>
      <c r="L5" s="361" t="s">
        <v>875</v>
      </c>
      <c r="M5" s="361" t="s">
        <v>913</v>
      </c>
      <c r="N5" s="361" t="s">
        <v>914</v>
      </c>
      <c r="O5" s="361" t="s">
        <v>915</v>
      </c>
      <c r="P5" s="258" t="s">
        <v>967</v>
      </c>
      <c r="Q5" s="258" t="s">
        <v>968</v>
      </c>
      <c r="R5" s="258" t="s">
        <v>978</v>
      </c>
      <c r="S5" s="258" t="s">
        <v>979</v>
      </c>
      <c r="T5" s="361" t="s">
        <v>881</v>
      </c>
      <c r="U5" s="361" t="s">
        <v>882</v>
      </c>
      <c r="V5" s="362" t="s">
        <v>876</v>
      </c>
      <c r="W5" s="362" t="s">
        <v>877</v>
      </c>
    </row>
    <row r="6" spans="1:26" ht="15" hidden="1">
      <c r="A6" s="357"/>
      <c r="B6" s="363" t="s">
        <v>73</v>
      </c>
      <c r="C6" s="364" t="s">
        <v>74</v>
      </c>
      <c r="D6" s="365">
        <v>14144</v>
      </c>
      <c r="E6" s="365">
        <v>8628</v>
      </c>
      <c r="F6" s="365"/>
      <c r="G6" s="365">
        <f>SUM(D6:E6)</f>
        <v>22772</v>
      </c>
      <c r="H6" s="365"/>
      <c r="I6" s="365"/>
      <c r="J6" s="365"/>
      <c r="K6" s="365"/>
      <c r="L6" s="365"/>
      <c r="M6" s="365">
        <v>180</v>
      </c>
      <c r="N6" s="365"/>
      <c r="O6" s="365">
        <f>SUM(L6:M6)</f>
        <v>180</v>
      </c>
      <c r="P6" s="365"/>
      <c r="Q6" s="365"/>
      <c r="R6" s="365"/>
      <c r="S6" s="365"/>
      <c r="T6" s="365"/>
      <c r="U6" s="365"/>
      <c r="V6" s="366">
        <f>SUM(D6)</f>
        <v>14144</v>
      </c>
      <c r="W6" s="366">
        <f>SUM(G6,O6)</f>
        <v>22952</v>
      </c>
      <c r="Y6" s="354">
        <v>1101</v>
      </c>
      <c r="Z6" s="354">
        <v>3562</v>
      </c>
    </row>
    <row r="7" spans="1:26" ht="15" hidden="1">
      <c r="A7" s="357"/>
      <c r="B7" s="363" t="s">
        <v>75</v>
      </c>
      <c r="C7" s="367" t="s">
        <v>76</v>
      </c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365"/>
      <c r="V7" s="366"/>
      <c r="W7" s="366"/>
      <c r="Z7" s="354">
        <v>5066</v>
      </c>
    </row>
    <row r="8" spans="1:23" ht="15" hidden="1">
      <c r="A8" s="357"/>
      <c r="B8" s="363" t="s">
        <v>77</v>
      </c>
      <c r="C8" s="367" t="s">
        <v>78</v>
      </c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  <c r="S8" s="365"/>
      <c r="T8" s="365"/>
      <c r="U8" s="365"/>
      <c r="V8" s="366"/>
      <c r="W8" s="366"/>
    </row>
    <row r="9" spans="1:23" ht="15" hidden="1">
      <c r="A9" s="357"/>
      <c r="B9" s="368" t="s">
        <v>79</v>
      </c>
      <c r="C9" s="367" t="s">
        <v>80</v>
      </c>
      <c r="D9" s="365"/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  <c r="V9" s="366"/>
      <c r="W9" s="366"/>
    </row>
    <row r="10" spans="1:23" ht="15" hidden="1">
      <c r="A10" s="357"/>
      <c r="B10" s="368" t="s">
        <v>81</v>
      </c>
      <c r="C10" s="367" t="s">
        <v>82</v>
      </c>
      <c r="D10" s="365"/>
      <c r="E10" s="365"/>
      <c r="F10" s="365"/>
      <c r="G10" s="365"/>
      <c r="H10" s="365"/>
      <c r="I10" s="365"/>
      <c r="J10" s="365"/>
      <c r="K10" s="365"/>
      <c r="L10" s="365"/>
      <c r="M10" s="365"/>
      <c r="N10" s="365"/>
      <c r="O10" s="365"/>
      <c r="P10" s="365"/>
      <c r="Q10" s="365"/>
      <c r="R10" s="365"/>
      <c r="S10" s="365"/>
      <c r="T10" s="365"/>
      <c r="U10" s="365"/>
      <c r="V10" s="366"/>
      <c r="W10" s="366"/>
    </row>
    <row r="11" spans="1:23" ht="15" hidden="1">
      <c r="A11" s="357"/>
      <c r="B11" s="368" t="s">
        <v>83</v>
      </c>
      <c r="C11" s="367" t="s">
        <v>84</v>
      </c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5"/>
      <c r="T11" s="365"/>
      <c r="U11" s="365"/>
      <c r="V11" s="366"/>
      <c r="W11" s="366"/>
    </row>
    <row r="12" spans="1:23" ht="15" hidden="1">
      <c r="A12" s="357"/>
      <c r="B12" s="368" t="s">
        <v>85</v>
      </c>
      <c r="C12" s="367" t="s">
        <v>86</v>
      </c>
      <c r="D12" s="365">
        <v>864</v>
      </c>
      <c r="E12" s="365">
        <v>-120</v>
      </c>
      <c r="F12" s="365"/>
      <c r="G12" s="365">
        <f>SUM(D12:E12)</f>
        <v>744</v>
      </c>
      <c r="H12" s="365"/>
      <c r="I12" s="365"/>
      <c r="J12" s="365"/>
      <c r="K12" s="365"/>
      <c r="L12" s="365"/>
      <c r="M12" s="365">
        <v>665</v>
      </c>
      <c r="N12" s="365"/>
      <c r="O12" s="365">
        <f>SUM(M12)</f>
        <v>665</v>
      </c>
      <c r="P12" s="365"/>
      <c r="Q12" s="365"/>
      <c r="R12" s="365"/>
      <c r="S12" s="365"/>
      <c r="T12" s="365"/>
      <c r="U12" s="365"/>
      <c r="V12" s="366">
        <f>SUM(D12)</f>
        <v>864</v>
      </c>
      <c r="W12" s="366">
        <f>SUM(G12,O12)</f>
        <v>1409</v>
      </c>
    </row>
    <row r="13" spans="1:23" ht="15" hidden="1">
      <c r="A13" s="357"/>
      <c r="B13" s="368" t="s">
        <v>87</v>
      </c>
      <c r="C13" s="367" t="s">
        <v>88</v>
      </c>
      <c r="D13" s="365"/>
      <c r="E13" s="365"/>
      <c r="F13" s="365"/>
      <c r="G13" s="365"/>
      <c r="H13" s="365"/>
      <c r="I13" s="365"/>
      <c r="J13" s="365"/>
      <c r="K13" s="365"/>
      <c r="L13" s="365"/>
      <c r="M13" s="365"/>
      <c r="N13" s="365"/>
      <c r="O13" s="365"/>
      <c r="P13" s="365"/>
      <c r="Q13" s="365"/>
      <c r="R13" s="365"/>
      <c r="S13" s="365"/>
      <c r="T13" s="365"/>
      <c r="U13" s="365"/>
      <c r="V13" s="366"/>
      <c r="W13" s="366"/>
    </row>
    <row r="14" spans="1:23" ht="15" hidden="1">
      <c r="A14" s="357"/>
      <c r="B14" s="369" t="s">
        <v>89</v>
      </c>
      <c r="C14" s="367" t="s">
        <v>90</v>
      </c>
      <c r="D14" s="365">
        <v>200</v>
      </c>
      <c r="E14" s="365"/>
      <c r="F14" s="365"/>
      <c r="G14" s="365">
        <f>SUM(D14:E14)</f>
        <v>200</v>
      </c>
      <c r="H14" s="365"/>
      <c r="I14" s="365"/>
      <c r="J14" s="365"/>
      <c r="K14" s="365"/>
      <c r="L14" s="365"/>
      <c r="M14" s="365"/>
      <c r="N14" s="365"/>
      <c r="O14" s="365"/>
      <c r="P14" s="365"/>
      <c r="Q14" s="365"/>
      <c r="R14" s="365"/>
      <c r="S14" s="365"/>
      <c r="T14" s="365"/>
      <c r="U14" s="365"/>
      <c r="V14" s="366">
        <f>SUM(D14)</f>
        <v>200</v>
      </c>
      <c r="W14" s="366">
        <f>SUM(G14,O14)</f>
        <v>200</v>
      </c>
    </row>
    <row r="15" spans="1:23" ht="15" hidden="1">
      <c r="A15" s="357"/>
      <c r="B15" s="369" t="s">
        <v>91</v>
      </c>
      <c r="C15" s="367" t="s">
        <v>92</v>
      </c>
      <c r="D15" s="365">
        <v>20</v>
      </c>
      <c r="E15" s="365"/>
      <c r="F15" s="365"/>
      <c r="G15" s="365">
        <f>SUM(D15:E15)</f>
        <v>20</v>
      </c>
      <c r="H15" s="365"/>
      <c r="I15" s="365"/>
      <c r="J15" s="365"/>
      <c r="K15" s="365"/>
      <c r="L15" s="365"/>
      <c r="M15" s="365"/>
      <c r="N15" s="365"/>
      <c r="O15" s="365"/>
      <c r="P15" s="365"/>
      <c r="Q15" s="365"/>
      <c r="R15" s="365"/>
      <c r="S15" s="365"/>
      <c r="T15" s="365"/>
      <c r="U15" s="365"/>
      <c r="V15" s="366">
        <f>SUM(D15)</f>
        <v>20</v>
      </c>
      <c r="W15" s="366">
        <f>SUM(G15,O15)</f>
        <v>20</v>
      </c>
    </row>
    <row r="16" spans="1:23" ht="15" hidden="1">
      <c r="A16" s="357"/>
      <c r="B16" s="369" t="s">
        <v>93</v>
      </c>
      <c r="C16" s="367" t="s">
        <v>94</v>
      </c>
      <c r="D16" s="365"/>
      <c r="E16" s="365"/>
      <c r="F16" s="365"/>
      <c r="G16" s="365"/>
      <c r="H16" s="365"/>
      <c r="I16" s="365"/>
      <c r="J16" s="365"/>
      <c r="K16" s="365"/>
      <c r="L16" s="365"/>
      <c r="M16" s="365"/>
      <c r="N16" s="365"/>
      <c r="O16" s="365"/>
      <c r="P16" s="365"/>
      <c r="Q16" s="365"/>
      <c r="R16" s="365"/>
      <c r="S16" s="365"/>
      <c r="T16" s="365"/>
      <c r="U16" s="365"/>
      <c r="V16" s="366"/>
      <c r="W16" s="366"/>
    </row>
    <row r="17" spans="1:23" ht="15" hidden="1">
      <c r="A17" s="357"/>
      <c r="B17" s="369" t="s">
        <v>95</v>
      </c>
      <c r="C17" s="367" t="s">
        <v>96</v>
      </c>
      <c r="D17" s="365"/>
      <c r="E17" s="365"/>
      <c r="F17" s="365"/>
      <c r="G17" s="365"/>
      <c r="H17" s="365"/>
      <c r="I17" s="365"/>
      <c r="J17" s="365"/>
      <c r="K17" s="365"/>
      <c r="L17" s="365"/>
      <c r="M17" s="365"/>
      <c r="N17" s="365"/>
      <c r="O17" s="365"/>
      <c r="P17" s="365"/>
      <c r="Q17" s="365"/>
      <c r="R17" s="365"/>
      <c r="S17" s="365"/>
      <c r="T17" s="365"/>
      <c r="U17" s="365"/>
      <c r="V17" s="366"/>
      <c r="W17" s="366"/>
    </row>
    <row r="18" spans="1:23" ht="15" hidden="1">
      <c r="A18" s="357"/>
      <c r="B18" s="369" t="s">
        <v>433</v>
      </c>
      <c r="C18" s="367" t="s">
        <v>97</v>
      </c>
      <c r="D18" s="365"/>
      <c r="E18" s="365">
        <v>82</v>
      </c>
      <c r="F18" s="365"/>
      <c r="G18" s="365">
        <f>SUM(D18:E18)</f>
        <v>82</v>
      </c>
      <c r="H18" s="365"/>
      <c r="I18" s="365"/>
      <c r="J18" s="365"/>
      <c r="K18" s="365"/>
      <c r="L18" s="365"/>
      <c r="M18" s="365"/>
      <c r="N18" s="365"/>
      <c r="O18" s="365"/>
      <c r="P18" s="365"/>
      <c r="Q18" s="365"/>
      <c r="R18" s="365"/>
      <c r="S18" s="365"/>
      <c r="T18" s="365"/>
      <c r="U18" s="365"/>
      <c r="V18" s="366">
        <f>SUM(D18)</f>
        <v>0</v>
      </c>
      <c r="W18" s="366">
        <f>SUM(G18,O18)</f>
        <v>82</v>
      </c>
    </row>
    <row r="19" spans="1:23" s="374" customFormat="1" ht="15">
      <c r="A19" s="370" t="s">
        <v>682</v>
      </c>
      <c r="B19" s="371" t="s">
        <v>374</v>
      </c>
      <c r="C19" s="372" t="s">
        <v>98</v>
      </c>
      <c r="D19" s="373">
        <v>17139</v>
      </c>
      <c r="E19" s="373">
        <v>18060</v>
      </c>
      <c r="F19" s="373">
        <f>120+246+769</f>
        <v>1135</v>
      </c>
      <c r="G19" s="373">
        <f>E19+F19</f>
        <v>19195</v>
      </c>
      <c r="H19" s="373">
        <f>17+74</f>
        <v>91</v>
      </c>
      <c r="I19" s="373">
        <f>H19+G19</f>
        <v>19286</v>
      </c>
      <c r="J19" s="373">
        <f>1700</f>
        <v>1700</v>
      </c>
      <c r="K19" s="373">
        <f>I19+J19</f>
        <v>20986</v>
      </c>
      <c r="L19" s="373"/>
      <c r="M19" s="373"/>
      <c r="N19" s="373"/>
      <c r="O19" s="373">
        <f>M19+N19</f>
        <v>0</v>
      </c>
      <c r="P19" s="373"/>
      <c r="Q19" s="373"/>
      <c r="R19" s="373"/>
      <c r="S19" s="373">
        <f aca="true" t="shared" si="0" ref="S19:S82">Q19+R19</f>
        <v>0</v>
      </c>
      <c r="T19" s="373"/>
      <c r="U19" s="373"/>
      <c r="V19" s="373">
        <f>D19+L19</f>
        <v>17139</v>
      </c>
      <c r="W19" s="373">
        <f>K19+O19</f>
        <v>20986</v>
      </c>
    </row>
    <row r="20" spans="1:23" s="374" customFormat="1" ht="15" hidden="1">
      <c r="A20" s="370"/>
      <c r="B20" s="369" t="s">
        <v>99</v>
      </c>
      <c r="C20" s="367" t="s">
        <v>100</v>
      </c>
      <c r="D20" s="373">
        <v>7100</v>
      </c>
      <c r="E20" s="373"/>
      <c r="F20" s="373"/>
      <c r="G20" s="373">
        <f aca="true" t="shared" si="1" ref="G20:G84">E20+F20</f>
        <v>0</v>
      </c>
      <c r="H20" s="373"/>
      <c r="I20" s="373">
        <f>H20+G20</f>
        <v>0</v>
      </c>
      <c r="J20" s="373"/>
      <c r="K20" s="373">
        <f aca="true" t="shared" si="2" ref="K20:K83">I20+J20</f>
        <v>0</v>
      </c>
      <c r="L20" s="373"/>
      <c r="M20" s="373"/>
      <c r="N20" s="373"/>
      <c r="O20" s="373">
        <f aca="true" t="shared" si="3" ref="O20:O84">M20+N20</f>
        <v>0</v>
      </c>
      <c r="P20" s="373"/>
      <c r="Q20" s="373"/>
      <c r="R20" s="373"/>
      <c r="S20" s="373">
        <f t="shared" si="0"/>
        <v>0</v>
      </c>
      <c r="T20" s="373"/>
      <c r="U20" s="373"/>
      <c r="V20" s="373">
        <f>D20+L20</f>
        <v>7100</v>
      </c>
      <c r="W20" s="373">
        <f>G20+O20</f>
        <v>0</v>
      </c>
    </row>
    <row r="21" spans="1:23" s="374" customFormat="1" ht="25.5" customHeight="1" hidden="1">
      <c r="A21" s="370"/>
      <c r="B21" s="369" t="s">
        <v>101</v>
      </c>
      <c r="C21" s="367" t="s">
        <v>102</v>
      </c>
      <c r="D21" s="373">
        <v>1596</v>
      </c>
      <c r="E21" s="373"/>
      <c r="F21" s="373"/>
      <c r="G21" s="373">
        <f t="shared" si="1"/>
        <v>0</v>
      </c>
      <c r="H21" s="373"/>
      <c r="I21" s="373">
        <f>H21+G21</f>
        <v>0</v>
      </c>
      <c r="J21" s="373"/>
      <c r="K21" s="373">
        <f t="shared" si="2"/>
        <v>0</v>
      </c>
      <c r="L21" s="373"/>
      <c r="M21" s="373"/>
      <c r="N21" s="373"/>
      <c r="O21" s="373">
        <f t="shared" si="3"/>
        <v>0</v>
      </c>
      <c r="P21" s="373"/>
      <c r="Q21" s="373"/>
      <c r="R21" s="373"/>
      <c r="S21" s="373">
        <f t="shared" si="0"/>
        <v>0</v>
      </c>
      <c r="T21" s="373"/>
      <c r="U21" s="373"/>
      <c r="V21" s="373">
        <f>D21+L21</f>
        <v>1596</v>
      </c>
      <c r="W21" s="373">
        <f>G21+O21</f>
        <v>0</v>
      </c>
    </row>
    <row r="22" spans="1:23" s="374" customFormat="1" ht="15" hidden="1">
      <c r="A22" s="370"/>
      <c r="B22" s="375" t="s">
        <v>103</v>
      </c>
      <c r="C22" s="367" t="s">
        <v>104</v>
      </c>
      <c r="D22" s="373">
        <v>470</v>
      </c>
      <c r="E22" s="373"/>
      <c r="F22" s="373"/>
      <c r="G22" s="373">
        <f t="shared" si="1"/>
        <v>0</v>
      </c>
      <c r="H22" s="373"/>
      <c r="I22" s="373">
        <f>H22+G22</f>
        <v>0</v>
      </c>
      <c r="J22" s="373"/>
      <c r="K22" s="373">
        <f t="shared" si="2"/>
        <v>0</v>
      </c>
      <c r="L22" s="373"/>
      <c r="M22" s="373"/>
      <c r="N22" s="373"/>
      <c r="O22" s="373">
        <f t="shared" si="3"/>
        <v>0</v>
      </c>
      <c r="P22" s="373"/>
      <c r="Q22" s="373"/>
      <c r="R22" s="373"/>
      <c r="S22" s="373">
        <f t="shared" si="0"/>
        <v>0</v>
      </c>
      <c r="T22" s="373"/>
      <c r="U22" s="373"/>
      <c r="V22" s="373">
        <f>D22+L22</f>
        <v>470</v>
      </c>
      <c r="W22" s="373">
        <f>G22+O22</f>
        <v>0</v>
      </c>
    </row>
    <row r="23" spans="1:23" s="374" customFormat="1" ht="15">
      <c r="A23" s="370" t="s">
        <v>683</v>
      </c>
      <c r="B23" s="376" t="s">
        <v>375</v>
      </c>
      <c r="C23" s="372" t="s">
        <v>105</v>
      </c>
      <c r="D23" s="373">
        <v>6820</v>
      </c>
      <c r="E23" s="373">
        <v>6820</v>
      </c>
      <c r="F23" s="373">
        <f>155+4</f>
        <v>159</v>
      </c>
      <c r="G23" s="373">
        <f t="shared" si="1"/>
        <v>6979</v>
      </c>
      <c r="H23" s="373">
        <v>75</v>
      </c>
      <c r="I23" s="373">
        <f>H23+G23</f>
        <v>7054</v>
      </c>
      <c r="J23" s="373">
        <v>-180</v>
      </c>
      <c r="K23" s="373">
        <f t="shared" si="2"/>
        <v>6874</v>
      </c>
      <c r="L23" s="373"/>
      <c r="M23" s="373"/>
      <c r="N23" s="373"/>
      <c r="O23" s="373">
        <f t="shared" si="3"/>
        <v>0</v>
      </c>
      <c r="P23" s="373"/>
      <c r="Q23" s="373"/>
      <c r="R23" s="373"/>
      <c r="S23" s="373">
        <f t="shared" si="0"/>
        <v>0</v>
      </c>
      <c r="T23" s="373"/>
      <c r="U23" s="373"/>
      <c r="V23" s="373">
        <f>D23+L23</f>
        <v>6820</v>
      </c>
      <c r="W23" s="373">
        <f>K23+O23</f>
        <v>6874</v>
      </c>
    </row>
    <row r="24" spans="1:23" s="374" customFormat="1" ht="15">
      <c r="A24" s="370" t="s">
        <v>685</v>
      </c>
      <c r="B24" s="377" t="s">
        <v>463</v>
      </c>
      <c r="C24" s="378" t="s">
        <v>106</v>
      </c>
      <c r="D24" s="379">
        <f>SUM(D23,D19)</f>
        <v>23959</v>
      </c>
      <c r="E24" s="379">
        <f>SUM(E23,E19)</f>
        <v>24880</v>
      </c>
      <c r="F24" s="379">
        <f>SUM(F23,F19)</f>
        <v>1294</v>
      </c>
      <c r="G24" s="379">
        <f>SUM(G23,G19)</f>
        <v>26174</v>
      </c>
      <c r="H24" s="379">
        <f>SUM(H19:H23)</f>
        <v>166</v>
      </c>
      <c r="I24" s="379">
        <f>SUM(I19:I23)</f>
        <v>26340</v>
      </c>
      <c r="J24" s="379">
        <f>SUM(J19:J23)</f>
        <v>1520</v>
      </c>
      <c r="K24" s="379">
        <f aca="true" t="shared" si="4" ref="K24:U24">SUM(K19:K23)</f>
        <v>27860</v>
      </c>
      <c r="L24" s="379">
        <f t="shared" si="4"/>
        <v>0</v>
      </c>
      <c r="M24" s="379">
        <f t="shared" si="4"/>
        <v>0</v>
      </c>
      <c r="N24" s="379">
        <f t="shared" si="4"/>
        <v>0</v>
      </c>
      <c r="O24" s="379">
        <f t="shared" si="4"/>
        <v>0</v>
      </c>
      <c r="P24" s="379">
        <f t="shared" si="4"/>
        <v>0</v>
      </c>
      <c r="Q24" s="379">
        <f t="shared" si="4"/>
        <v>0</v>
      </c>
      <c r="R24" s="379">
        <f t="shared" si="4"/>
        <v>0</v>
      </c>
      <c r="S24" s="379">
        <f t="shared" si="4"/>
        <v>0</v>
      </c>
      <c r="T24" s="379">
        <f t="shared" si="4"/>
        <v>0</v>
      </c>
      <c r="U24" s="379">
        <f t="shared" si="4"/>
        <v>0</v>
      </c>
      <c r="V24" s="379">
        <f>SUM(V23,V19)</f>
        <v>23959</v>
      </c>
      <c r="W24" s="379">
        <f>SUM(W23,W19)</f>
        <v>27860</v>
      </c>
    </row>
    <row r="25" spans="1:23" s="374" customFormat="1" ht="15" hidden="1">
      <c r="A25" s="370"/>
      <c r="B25" s="380" t="s">
        <v>842</v>
      </c>
      <c r="C25" s="381" t="s">
        <v>845</v>
      </c>
      <c r="D25" s="373">
        <v>6168</v>
      </c>
      <c r="E25" s="373">
        <v>1183</v>
      </c>
      <c r="F25" s="373"/>
      <c r="G25" s="373">
        <f t="shared" si="1"/>
        <v>1183</v>
      </c>
      <c r="H25" s="373"/>
      <c r="I25" s="373"/>
      <c r="J25" s="373"/>
      <c r="K25" s="373">
        <f t="shared" si="2"/>
        <v>0</v>
      </c>
      <c r="L25" s="373"/>
      <c r="M25" s="373">
        <v>49</v>
      </c>
      <c r="N25" s="373"/>
      <c r="O25" s="373">
        <f t="shared" si="3"/>
        <v>49</v>
      </c>
      <c r="P25" s="373"/>
      <c r="Q25" s="373"/>
      <c r="R25" s="373"/>
      <c r="S25" s="373">
        <f t="shared" si="0"/>
        <v>0</v>
      </c>
      <c r="T25" s="373"/>
      <c r="U25" s="373"/>
      <c r="V25" s="382">
        <f>SUM(D25)</f>
        <v>6168</v>
      </c>
      <c r="W25" s="382">
        <f>SUM(G25,O25)</f>
        <v>1232</v>
      </c>
    </row>
    <row r="26" spans="1:23" s="374" customFormat="1" ht="15" hidden="1">
      <c r="A26" s="370"/>
      <c r="B26" s="380" t="s">
        <v>843</v>
      </c>
      <c r="C26" s="381" t="s">
        <v>846</v>
      </c>
      <c r="D26" s="373">
        <v>285</v>
      </c>
      <c r="E26" s="373">
        <v>-20</v>
      </c>
      <c r="F26" s="373"/>
      <c r="G26" s="373">
        <f t="shared" si="1"/>
        <v>-20</v>
      </c>
      <c r="H26" s="373"/>
      <c r="I26" s="373"/>
      <c r="J26" s="373"/>
      <c r="K26" s="373">
        <f t="shared" si="2"/>
        <v>0</v>
      </c>
      <c r="L26" s="373"/>
      <c r="M26" s="373">
        <v>175</v>
      </c>
      <c r="N26" s="373"/>
      <c r="O26" s="373">
        <f t="shared" si="3"/>
        <v>175</v>
      </c>
      <c r="P26" s="373"/>
      <c r="Q26" s="373"/>
      <c r="R26" s="373"/>
      <c r="S26" s="373">
        <f t="shared" si="0"/>
        <v>0</v>
      </c>
      <c r="T26" s="373"/>
      <c r="U26" s="373"/>
      <c r="V26" s="382">
        <f>SUM(D26)</f>
        <v>285</v>
      </c>
      <c r="W26" s="382">
        <f>SUM(G26,O26)</f>
        <v>155</v>
      </c>
    </row>
    <row r="27" spans="1:23" s="374" customFormat="1" ht="15" hidden="1">
      <c r="A27" s="370"/>
      <c r="B27" s="380" t="s">
        <v>844</v>
      </c>
      <c r="C27" s="381" t="s">
        <v>847</v>
      </c>
      <c r="D27" s="373">
        <v>237</v>
      </c>
      <c r="E27" s="373">
        <v>-21</v>
      </c>
      <c r="F27" s="373"/>
      <c r="G27" s="373">
        <f t="shared" si="1"/>
        <v>-21</v>
      </c>
      <c r="H27" s="373"/>
      <c r="I27" s="373"/>
      <c r="J27" s="373"/>
      <c r="K27" s="373">
        <f t="shared" si="2"/>
        <v>0</v>
      </c>
      <c r="L27" s="373"/>
      <c r="M27" s="373">
        <v>154</v>
      </c>
      <c r="N27" s="373"/>
      <c r="O27" s="373">
        <f t="shared" si="3"/>
        <v>154</v>
      </c>
      <c r="P27" s="373"/>
      <c r="Q27" s="373"/>
      <c r="R27" s="373"/>
      <c r="S27" s="373">
        <f t="shared" si="0"/>
        <v>0</v>
      </c>
      <c r="T27" s="373"/>
      <c r="U27" s="373"/>
      <c r="V27" s="382">
        <f>SUM(D27)</f>
        <v>237</v>
      </c>
      <c r="W27" s="382">
        <f>SUM(G27,O27)</f>
        <v>133</v>
      </c>
    </row>
    <row r="28" spans="1:23" s="374" customFormat="1" ht="15">
      <c r="A28" s="370" t="s">
        <v>687</v>
      </c>
      <c r="B28" s="376" t="s">
        <v>434</v>
      </c>
      <c r="C28" s="378" t="s">
        <v>107</v>
      </c>
      <c r="D28" s="379">
        <v>5271</v>
      </c>
      <c r="E28" s="379">
        <v>5409</v>
      </c>
      <c r="F28" s="379">
        <v>355</v>
      </c>
      <c r="G28" s="373">
        <f t="shared" si="1"/>
        <v>5764</v>
      </c>
      <c r="H28" s="373">
        <v>52</v>
      </c>
      <c r="I28" s="373">
        <f>G28+H28</f>
        <v>5816</v>
      </c>
      <c r="J28" s="373">
        <v>-40</v>
      </c>
      <c r="K28" s="373">
        <f>I28+J28</f>
        <v>5776</v>
      </c>
      <c r="L28" s="379"/>
      <c r="M28" s="379"/>
      <c r="N28" s="379"/>
      <c r="O28" s="373">
        <f t="shared" si="3"/>
        <v>0</v>
      </c>
      <c r="P28" s="373"/>
      <c r="Q28" s="373"/>
      <c r="R28" s="373"/>
      <c r="S28" s="373">
        <f t="shared" si="0"/>
        <v>0</v>
      </c>
      <c r="T28" s="379"/>
      <c r="U28" s="379"/>
      <c r="V28" s="379">
        <f>D28+L28</f>
        <v>5271</v>
      </c>
      <c r="W28" s="379">
        <f>K28+O28</f>
        <v>5776</v>
      </c>
    </row>
    <row r="29" spans="1:23" s="374" customFormat="1" ht="15">
      <c r="A29" s="370" t="s">
        <v>689</v>
      </c>
      <c r="B29" s="369" t="s">
        <v>108</v>
      </c>
      <c r="C29" s="367" t="s">
        <v>109</v>
      </c>
      <c r="D29" s="373">
        <v>40</v>
      </c>
      <c r="E29" s="373">
        <v>40</v>
      </c>
      <c r="F29" s="373"/>
      <c r="G29" s="373">
        <f t="shared" si="1"/>
        <v>40</v>
      </c>
      <c r="H29" s="373"/>
      <c r="I29" s="373"/>
      <c r="J29" s="373"/>
      <c r="K29" s="373">
        <f t="shared" si="2"/>
        <v>0</v>
      </c>
      <c r="L29" s="373"/>
      <c r="M29" s="373"/>
      <c r="N29" s="373"/>
      <c r="O29" s="373">
        <f t="shared" si="3"/>
        <v>0</v>
      </c>
      <c r="P29" s="373"/>
      <c r="Q29" s="373"/>
      <c r="R29" s="373"/>
      <c r="S29" s="373">
        <f t="shared" si="0"/>
        <v>0</v>
      </c>
      <c r="T29" s="373"/>
      <c r="U29" s="373"/>
      <c r="V29" s="382">
        <f>SUM(D29,L29)</f>
        <v>40</v>
      </c>
      <c r="W29" s="382">
        <f>SUM(G29,O29)</f>
        <v>40</v>
      </c>
    </row>
    <row r="30" spans="1:23" s="374" customFormat="1" ht="15">
      <c r="A30" s="370" t="s">
        <v>691</v>
      </c>
      <c r="B30" s="369" t="s">
        <v>110</v>
      </c>
      <c r="C30" s="367" t="s">
        <v>111</v>
      </c>
      <c r="D30" s="373">
        <f>4557+140</f>
        <v>4697</v>
      </c>
      <c r="E30" s="373">
        <v>4697</v>
      </c>
      <c r="F30" s="373"/>
      <c r="G30" s="373">
        <f t="shared" si="1"/>
        <v>4697</v>
      </c>
      <c r="H30" s="373">
        <v>50</v>
      </c>
      <c r="I30" s="373">
        <f>H30+G30</f>
        <v>4747</v>
      </c>
      <c r="J30" s="373">
        <v>-263</v>
      </c>
      <c r="K30" s="373">
        <f t="shared" si="2"/>
        <v>4484</v>
      </c>
      <c r="L30" s="373"/>
      <c r="M30" s="373"/>
      <c r="N30" s="373"/>
      <c r="O30" s="373">
        <f t="shared" si="3"/>
        <v>0</v>
      </c>
      <c r="P30" s="373"/>
      <c r="Q30" s="373"/>
      <c r="R30" s="373"/>
      <c r="S30" s="373">
        <f t="shared" si="0"/>
        <v>0</v>
      </c>
      <c r="T30" s="373"/>
      <c r="U30" s="373"/>
      <c r="V30" s="382">
        <f>SUM(D30,L30)</f>
        <v>4697</v>
      </c>
      <c r="W30" s="382">
        <f>SUM(K30,O30)</f>
        <v>4484</v>
      </c>
    </row>
    <row r="31" spans="1:23" s="374" customFormat="1" ht="15">
      <c r="A31" s="370" t="s">
        <v>692</v>
      </c>
      <c r="B31" s="369" t="s">
        <v>112</v>
      </c>
      <c r="C31" s="367" t="s">
        <v>113</v>
      </c>
      <c r="D31" s="373"/>
      <c r="E31" s="373"/>
      <c r="F31" s="373"/>
      <c r="G31" s="373">
        <f t="shared" si="1"/>
        <v>0</v>
      </c>
      <c r="H31" s="373"/>
      <c r="I31" s="373">
        <f>H31+G31</f>
        <v>0</v>
      </c>
      <c r="J31" s="373"/>
      <c r="K31" s="373">
        <f t="shared" si="2"/>
        <v>0</v>
      </c>
      <c r="L31" s="373"/>
      <c r="M31" s="373"/>
      <c r="N31" s="373"/>
      <c r="O31" s="373">
        <f t="shared" si="3"/>
        <v>0</v>
      </c>
      <c r="P31" s="373"/>
      <c r="Q31" s="373"/>
      <c r="R31" s="373"/>
      <c r="S31" s="373">
        <f t="shared" si="0"/>
        <v>0</v>
      </c>
      <c r="T31" s="373"/>
      <c r="U31" s="373"/>
      <c r="V31" s="382"/>
      <c r="W31" s="382"/>
    </row>
    <row r="32" spans="1:23" s="374" customFormat="1" ht="15">
      <c r="A32" s="370" t="s">
        <v>693</v>
      </c>
      <c r="B32" s="376" t="s">
        <v>376</v>
      </c>
      <c r="C32" s="372" t="s">
        <v>114</v>
      </c>
      <c r="D32" s="373">
        <f>SUM(D29:D31)</f>
        <v>4737</v>
      </c>
      <c r="E32" s="373">
        <f>SUM(E29:E31)</f>
        <v>4737</v>
      </c>
      <c r="F32" s="373">
        <f>SUM(F29:F31)</f>
        <v>0</v>
      </c>
      <c r="G32" s="373">
        <f>SUM(G29:G31)</f>
        <v>4737</v>
      </c>
      <c r="H32" s="373"/>
      <c r="I32" s="373">
        <f>H32+G32</f>
        <v>4737</v>
      </c>
      <c r="J32" s="373"/>
      <c r="K32" s="373">
        <f t="shared" si="2"/>
        <v>4737</v>
      </c>
      <c r="L32" s="373"/>
      <c r="M32" s="373"/>
      <c r="N32" s="373"/>
      <c r="O32" s="373">
        <f t="shared" si="3"/>
        <v>0</v>
      </c>
      <c r="P32" s="373"/>
      <c r="Q32" s="373"/>
      <c r="R32" s="373"/>
      <c r="S32" s="373">
        <f t="shared" si="0"/>
        <v>0</v>
      </c>
      <c r="T32" s="373"/>
      <c r="U32" s="373"/>
      <c r="V32" s="373">
        <f>SUM(V29:V31)</f>
        <v>4737</v>
      </c>
      <c r="W32" s="373">
        <f>SUM(W29:W31)</f>
        <v>4524</v>
      </c>
    </row>
    <row r="33" spans="1:23" s="374" customFormat="1" ht="15">
      <c r="A33" s="370" t="s">
        <v>695</v>
      </c>
      <c r="B33" s="369" t="s">
        <v>115</v>
      </c>
      <c r="C33" s="367" t="s">
        <v>116</v>
      </c>
      <c r="D33" s="373">
        <v>514</v>
      </c>
      <c r="E33" s="373">
        <v>514</v>
      </c>
      <c r="F33" s="373"/>
      <c r="G33" s="373">
        <f t="shared" si="1"/>
        <v>514</v>
      </c>
      <c r="H33" s="373">
        <v>30</v>
      </c>
      <c r="I33" s="373">
        <f>H33+G33</f>
        <v>544</v>
      </c>
      <c r="J33" s="373"/>
      <c r="K33" s="373">
        <f t="shared" si="2"/>
        <v>544</v>
      </c>
      <c r="L33" s="373"/>
      <c r="M33" s="373"/>
      <c r="N33" s="373"/>
      <c r="O33" s="373">
        <f t="shared" si="3"/>
        <v>0</v>
      </c>
      <c r="P33" s="373"/>
      <c r="Q33" s="373"/>
      <c r="R33" s="373"/>
      <c r="S33" s="373">
        <f t="shared" si="0"/>
        <v>0</v>
      </c>
      <c r="T33" s="373"/>
      <c r="U33" s="373"/>
      <c r="V33" s="382">
        <f>SUM(D33)</f>
        <v>514</v>
      </c>
      <c r="W33" s="382">
        <f>SUM(I33)</f>
        <v>544</v>
      </c>
    </row>
    <row r="34" spans="1:23" s="374" customFormat="1" ht="15">
      <c r="A34" s="370" t="s">
        <v>705</v>
      </c>
      <c r="B34" s="369" t="s">
        <v>117</v>
      </c>
      <c r="C34" s="367" t="s">
        <v>118</v>
      </c>
      <c r="D34" s="373">
        <f>185+175</f>
        <v>360</v>
      </c>
      <c r="E34" s="373">
        <v>360</v>
      </c>
      <c r="F34" s="373"/>
      <c r="G34" s="373">
        <f t="shared" si="1"/>
        <v>360</v>
      </c>
      <c r="H34" s="373">
        <v>20</v>
      </c>
      <c r="I34" s="373">
        <f>H34+G34</f>
        <v>380</v>
      </c>
      <c r="J34" s="373"/>
      <c r="K34" s="373">
        <f t="shared" si="2"/>
        <v>380</v>
      </c>
      <c r="L34" s="373"/>
      <c r="M34" s="373"/>
      <c r="N34" s="373"/>
      <c r="O34" s="373">
        <f t="shared" si="3"/>
        <v>0</v>
      </c>
      <c r="P34" s="373"/>
      <c r="Q34" s="373"/>
      <c r="R34" s="373"/>
      <c r="S34" s="373">
        <f t="shared" si="0"/>
        <v>0</v>
      </c>
      <c r="T34" s="373"/>
      <c r="U34" s="373"/>
      <c r="V34" s="382">
        <f>SUM(D34)</f>
        <v>360</v>
      </c>
      <c r="W34" s="382">
        <f>SUM(I34)</f>
        <v>380</v>
      </c>
    </row>
    <row r="35" spans="1:23" s="374" customFormat="1" ht="15" customHeight="1">
      <c r="A35" s="370" t="s">
        <v>707</v>
      </c>
      <c r="B35" s="376" t="s">
        <v>464</v>
      </c>
      <c r="C35" s="372" t="s">
        <v>119</v>
      </c>
      <c r="D35" s="373">
        <f>SUM(D33:D34)</f>
        <v>874</v>
      </c>
      <c r="E35" s="373">
        <f>SUM(E33:E34)</f>
        <v>874</v>
      </c>
      <c r="F35" s="373">
        <f>SUM(F33:F34)</f>
        <v>0</v>
      </c>
      <c r="G35" s="373">
        <f>SUM(G33:G34)</f>
        <v>874</v>
      </c>
      <c r="H35" s="373"/>
      <c r="I35" s="373"/>
      <c r="J35" s="373"/>
      <c r="K35" s="373">
        <f t="shared" si="2"/>
        <v>0</v>
      </c>
      <c r="L35" s="373"/>
      <c r="M35" s="373"/>
      <c r="N35" s="373"/>
      <c r="O35" s="373">
        <f t="shared" si="3"/>
        <v>0</v>
      </c>
      <c r="P35" s="373"/>
      <c r="Q35" s="373"/>
      <c r="R35" s="373"/>
      <c r="S35" s="373">
        <f t="shared" si="0"/>
        <v>0</v>
      </c>
      <c r="T35" s="373"/>
      <c r="U35" s="373"/>
      <c r="V35" s="373">
        <f>SUM(V33:V34)</f>
        <v>874</v>
      </c>
      <c r="W35" s="373">
        <f>SUM(W33:W34)</f>
        <v>924</v>
      </c>
    </row>
    <row r="36" spans="1:23" s="374" customFormat="1" ht="15">
      <c r="A36" s="370" t="s">
        <v>709</v>
      </c>
      <c r="B36" s="369" t="s">
        <v>120</v>
      </c>
      <c r="C36" s="367" t="s">
        <v>121</v>
      </c>
      <c r="D36" s="373">
        <v>5000</v>
      </c>
      <c r="E36" s="373">
        <v>5000</v>
      </c>
      <c r="F36" s="373"/>
      <c r="G36" s="373">
        <f t="shared" si="1"/>
        <v>5000</v>
      </c>
      <c r="H36" s="373">
        <v>75</v>
      </c>
      <c r="I36" s="373">
        <f>G36+H36</f>
        <v>5075</v>
      </c>
      <c r="J36" s="373"/>
      <c r="K36" s="373">
        <f t="shared" si="2"/>
        <v>5075</v>
      </c>
      <c r="L36" s="373"/>
      <c r="M36" s="373"/>
      <c r="N36" s="373"/>
      <c r="O36" s="373">
        <f t="shared" si="3"/>
        <v>0</v>
      </c>
      <c r="P36" s="373"/>
      <c r="Q36" s="373"/>
      <c r="R36" s="373"/>
      <c r="S36" s="373">
        <f t="shared" si="0"/>
        <v>0</v>
      </c>
      <c r="T36" s="373"/>
      <c r="U36" s="373"/>
      <c r="V36" s="382">
        <f aca="true" t="shared" si="5" ref="V36:V42">SUM(D36,L36)</f>
        <v>5000</v>
      </c>
      <c r="W36" s="382">
        <f>SUM(I36,O36)</f>
        <v>5075</v>
      </c>
    </row>
    <row r="37" spans="1:23" s="374" customFormat="1" ht="15">
      <c r="A37" s="370" t="s">
        <v>711</v>
      </c>
      <c r="B37" s="369" t="s">
        <v>122</v>
      </c>
      <c r="C37" s="367" t="s">
        <v>123</v>
      </c>
      <c r="D37" s="373">
        <v>2680</v>
      </c>
      <c r="E37" s="373">
        <v>2680</v>
      </c>
      <c r="F37" s="373"/>
      <c r="G37" s="373">
        <f t="shared" si="1"/>
        <v>2680</v>
      </c>
      <c r="H37" s="373">
        <v>350</v>
      </c>
      <c r="I37" s="373">
        <f>G37+H37</f>
        <v>3030</v>
      </c>
      <c r="J37" s="373"/>
      <c r="K37" s="373">
        <f t="shared" si="2"/>
        <v>3030</v>
      </c>
      <c r="L37" s="373"/>
      <c r="M37" s="373"/>
      <c r="N37" s="373"/>
      <c r="O37" s="373">
        <f t="shared" si="3"/>
        <v>0</v>
      </c>
      <c r="P37" s="373"/>
      <c r="Q37" s="373"/>
      <c r="R37" s="373"/>
      <c r="S37" s="373">
        <f t="shared" si="0"/>
        <v>0</v>
      </c>
      <c r="T37" s="373"/>
      <c r="U37" s="373"/>
      <c r="V37" s="382">
        <f t="shared" si="5"/>
        <v>2680</v>
      </c>
      <c r="W37" s="382">
        <f>SUM(I37,O37)</f>
        <v>3030</v>
      </c>
    </row>
    <row r="38" spans="1:23" s="374" customFormat="1" ht="15">
      <c r="A38" s="370" t="s">
        <v>712</v>
      </c>
      <c r="B38" s="369" t="s">
        <v>435</v>
      </c>
      <c r="C38" s="367" t="s">
        <v>124</v>
      </c>
      <c r="D38" s="373">
        <v>95</v>
      </c>
      <c r="E38" s="373">
        <v>95</v>
      </c>
      <c r="F38" s="373"/>
      <c r="G38" s="373">
        <f t="shared" si="1"/>
        <v>95</v>
      </c>
      <c r="H38" s="373">
        <v>10</v>
      </c>
      <c r="I38" s="373">
        <f>G38+H38</f>
        <v>105</v>
      </c>
      <c r="J38" s="373"/>
      <c r="K38" s="373">
        <f t="shared" si="2"/>
        <v>105</v>
      </c>
      <c r="L38" s="373"/>
      <c r="M38" s="373"/>
      <c r="N38" s="373"/>
      <c r="O38" s="373">
        <f t="shared" si="3"/>
        <v>0</v>
      </c>
      <c r="P38" s="373"/>
      <c r="Q38" s="373"/>
      <c r="R38" s="373"/>
      <c r="S38" s="373">
        <f t="shared" si="0"/>
        <v>0</v>
      </c>
      <c r="T38" s="373"/>
      <c r="U38" s="373"/>
      <c r="V38" s="382">
        <f t="shared" si="5"/>
        <v>95</v>
      </c>
      <c r="W38" s="382">
        <f>SUM(I38,O38)</f>
        <v>105</v>
      </c>
    </row>
    <row r="39" spans="1:23" s="374" customFormat="1" ht="15">
      <c r="A39" s="370" t="s">
        <v>713</v>
      </c>
      <c r="B39" s="369" t="s">
        <v>125</v>
      </c>
      <c r="C39" s="367" t="s">
        <v>126</v>
      </c>
      <c r="D39" s="373">
        <v>6038</v>
      </c>
      <c r="E39" s="373">
        <v>6288</v>
      </c>
      <c r="F39" s="373">
        <v>-1028</v>
      </c>
      <c r="G39" s="373">
        <f t="shared" si="1"/>
        <v>5260</v>
      </c>
      <c r="H39" s="373"/>
      <c r="I39" s="373"/>
      <c r="J39" s="373"/>
      <c r="K39" s="373">
        <f t="shared" si="2"/>
        <v>0</v>
      </c>
      <c r="L39" s="373"/>
      <c r="M39" s="373"/>
      <c r="N39" s="373"/>
      <c r="O39" s="373">
        <f t="shared" si="3"/>
        <v>0</v>
      </c>
      <c r="P39" s="373"/>
      <c r="Q39" s="373"/>
      <c r="R39" s="373"/>
      <c r="S39" s="373">
        <f t="shared" si="0"/>
        <v>0</v>
      </c>
      <c r="T39" s="373"/>
      <c r="U39" s="373"/>
      <c r="V39" s="382">
        <f t="shared" si="5"/>
        <v>6038</v>
      </c>
      <c r="W39" s="382">
        <f>SUM(G39,O39)</f>
        <v>5260</v>
      </c>
    </row>
    <row r="40" spans="1:23" s="374" customFormat="1" ht="15">
      <c r="A40" s="370" t="s">
        <v>714</v>
      </c>
      <c r="B40" s="369" t="s">
        <v>436</v>
      </c>
      <c r="C40" s="367" t="s">
        <v>127</v>
      </c>
      <c r="D40" s="373">
        <v>610</v>
      </c>
      <c r="E40" s="373">
        <v>610</v>
      </c>
      <c r="F40" s="373"/>
      <c r="G40" s="373">
        <f t="shared" si="1"/>
        <v>610</v>
      </c>
      <c r="H40" s="373">
        <v>60</v>
      </c>
      <c r="I40" s="373">
        <f>G40+H40</f>
        <v>670</v>
      </c>
      <c r="J40" s="373"/>
      <c r="K40" s="373">
        <f t="shared" si="2"/>
        <v>670</v>
      </c>
      <c r="L40" s="373"/>
      <c r="M40" s="373"/>
      <c r="N40" s="373"/>
      <c r="O40" s="373">
        <f t="shared" si="3"/>
        <v>0</v>
      </c>
      <c r="P40" s="373"/>
      <c r="Q40" s="373"/>
      <c r="R40" s="373"/>
      <c r="S40" s="373">
        <f t="shared" si="0"/>
        <v>0</v>
      </c>
      <c r="T40" s="373"/>
      <c r="U40" s="373"/>
      <c r="V40" s="382">
        <f t="shared" si="5"/>
        <v>610</v>
      </c>
      <c r="W40" s="382">
        <f>SUM(I40,O40)</f>
        <v>670</v>
      </c>
    </row>
    <row r="41" spans="1:23" s="374" customFormat="1" ht="15">
      <c r="A41" s="370" t="s">
        <v>715</v>
      </c>
      <c r="B41" s="375" t="s">
        <v>128</v>
      </c>
      <c r="C41" s="367" t="s">
        <v>129</v>
      </c>
      <c r="D41" s="373">
        <v>5516</v>
      </c>
      <c r="E41" s="373">
        <v>5516</v>
      </c>
      <c r="F41" s="373"/>
      <c r="G41" s="373">
        <f t="shared" si="1"/>
        <v>5516</v>
      </c>
      <c r="H41" s="373"/>
      <c r="I41" s="373"/>
      <c r="J41" s="373">
        <v>173</v>
      </c>
      <c r="K41" s="373">
        <f>G41+J41</f>
        <v>5689</v>
      </c>
      <c r="L41" s="373"/>
      <c r="M41" s="373"/>
      <c r="N41" s="373"/>
      <c r="O41" s="373">
        <f t="shared" si="3"/>
        <v>0</v>
      </c>
      <c r="P41" s="373"/>
      <c r="Q41" s="373"/>
      <c r="R41" s="373"/>
      <c r="S41" s="373">
        <f t="shared" si="0"/>
        <v>0</v>
      </c>
      <c r="T41" s="373"/>
      <c r="U41" s="373"/>
      <c r="V41" s="382">
        <f t="shared" si="5"/>
        <v>5516</v>
      </c>
      <c r="W41" s="382">
        <f>SUM(K41,O41)</f>
        <v>5689</v>
      </c>
    </row>
    <row r="42" spans="1:23" s="374" customFormat="1" ht="15">
      <c r="A42" s="370" t="s">
        <v>716</v>
      </c>
      <c r="B42" s="369" t="s">
        <v>437</v>
      </c>
      <c r="C42" s="367" t="s">
        <v>130</v>
      </c>
      <c r="D42" s="373">
        <f>12079+1500-126</f>
        <v>13453</v>
      </c>
      <c r="E42" s="373">
        <v>13703</v>
      </c>
      <c r="F42" s="373">
        <f>1-1658+4</f>
        <v>-1653</v>
      </c>
      <c r="G42" s="373">
        <f t="shared" si="1"/>
        <v>12050</v>
      </c>
      <c r="H42" s="373"/>
      <c r="I42" s="373"/>
      <c r="J42" s="373"/>
      <c r="K42" s="373">
        <f t="shared" si="2"/>
        <v>0</v>
      </c>
      <c r="L42" s="373">
        <v>126</v>
      </c>
      <c r="M42" s="373">
        <v>1027</v>
      </c>
      <c r="N42" s="373"/>
      <c r="O42" s="373">
        <f>M42+N42</f>
        <v>1027</v>
      </c>
      <c r="P42" s="373"/>
      <c r="Q42" s="373"/>
      <c r="R42" s="373"/>
      <c r="S42" s="373">
        <f t="shared" si="0"/>
        <v>0</v>
      </c>
      <c r="T42" s="373"/>
      <c r="U42" s="373"/>
      <c r="V42" s="382">
        <f t="shared" si="5"/>
        <v>13579</v>
      </c>
      <c r="W42" s="382">
        <f>SUM(G42,O42)</f>
        <v>13077</v>
      </c>
    </row>
    <row r="43" spans="1:23" s="374" customFormat="1" ht="15">
      <c r="A43" s="370" t="s">
        <v>717</v>
      </c>
      <c r="B43" s="376" t="s">
        <v>377</v>
      </c>
      <c r="C43" s="372" t="s">
        <v>131</v>
      </c>
      <c r="D43" s="373">
        <f aca="true" t="shared" si="6" ref="D43:O43">SUM(D36:D42)</f>
        <v>33392</v>
      </c>
      <c r="E43" s="373">
        <f t="shared" si="6"/>
        <v>33892</v>
      </c>
      <c r="F43" s="373">
        <f t="shared" si="6"/>
        <v>-2681</v>
      </c>
      <c r="G43" s="373">
        <f t="shared" si="6"/>
        <v>31211</v>
      </c>
      <c r="H43" s="373"/>
      <c r="I43" s="373"/>
      <c r="J43" s="373"/>
      <c r="K43" s="373">
        <f t="shared" si="2"/>
        <v>0</v>
      </c>
      <c r="L43" s="373">
        <f t="shared" si="6"/>
        <v>126</v>
      </c>
      <c r="M43" s="373">
        <f t="shared" si="6"/>
        <v>1027</v>
      </c>
      <c r="N43" s="373">
        <f t="shared" si="6"/>
        <v>0</v>
      </c>
      <c r="O43" s="373">
        <f t="shared" si="6"/>
        <v>1027</v>
      </c>
      <c r="P43" s="373"/>
      <c r="Q43" s="373"/>
      <c r="R43" s="373"/>
      <c r="S43" s="373">
        <f t="shared" si="0"/>
        <v>0</v>
      </c>
      <c r="T43" s="373"/>
      <c r="U43" s="373"/>
      <c r="V43" s="373">
        <f>SUM(V36:V42)</f>
        <v>33518</v>
      </c>
      <c r="W43" s="373">
        <f>SUM(W36:W42)</f>
        <v>32906</v>
      </c>
    </row>
    <row r="44" spans="1:23" s="374" customFormat="1" ht="15">
      <c r="A44" s="370" t="s">
        <v>718</v>
      </c>
      <c r="B44" s="369" t="s">
        <v>132</v>
      </c>
      <c r="C44" s="367" t="s">
        <v>133</v>
      </c>
      <c r="D44" s="373">
        <v>244</v>
      </c>
      <c r="E44" s="373">
        <v>244</v>
      </c>
      <c r="F44" s="373"/>
      <c r="G44" s="373">
        <f t="shared" si="1"/>
        <v>244</v>
      </c>
      <c r="H44" s="373"/>
      <c r="I44" s="373"/>
      <c r="J44" s="373"/>
      <c r="K44" s="373">
        <f t="shared" si="2"/>
        <v>0</v>
      </c>
      <c r="L44" s="373"/>
      <c r="M44" s="373"/>
      <c r="N44" s="373"/>
      <c r="O44" s="373">
        <f t="shared" si="3"/>
        <v>0</v>
      </c>
      <c r="P44" s="373"/>
      <c r="Q44" s="373"/>
      <c r="R44" s="373"/>
      <c r="S44" s="373">
        <f t="shared" si="0"/>
        <v>0</v>
      </c>
      <c r="T44" s="373"/>
      <c r="U44" s="373"/>
      <c r="V44" s="382">
        <f>SUM(D44,L44)</f>
        <v>244</v>
      </c>
      <c r="W44" s="382">
        <f>SUM(G44,O44)</f>
        <v>244</v>
      </c>
    </row>
    <row r="45" spans="1:23" s="374" customFormat="1" ht="15">
      <c r="A45" s="370" t="s">
        <v>719</v>
      </c>
      <c r="B45" s="369" t="s">
        <v>134</v>
      </c>
      <c r="C45" s="367" t="s">
        <v>135</v>
      </c>
      <c r="D45" s="373">
        <v>142</v>
      </c>
      <c r="E45" s="373">
        <v>142</v>
      </c>
      <c r="F45" s="373"/>
      <c r="G45" s="373">
        <f t="shared" si="1"/>
        <v>142</v>
      </c>
      <c r="H45" s="373">
        <v>33</v>
      </c>
      <c r="I45" s="373">
        <f>H45+G45</f>
        <v>175</v>
      </c>
      <c r="J45" s="373"/>
      <c r="K45" s="373">
        <f t="shared" si="2"/>
        <v>175</v>
      </c>
      <c r="L45" s="373"/>
      <c r="M45" s="373"/>
      <c r="N45" s="373"/>
      <c r="O45" s="373">
        <f t="shared" si="3"/>
        <v>0</v>
      </c>
      <c r="P45" s="373"/>
      <c r="Q45" s="373"/>
      <c r="R45" s="373"/>
      <c r="S45" s="373">
        <f t="shared" si="0"/>
        <v>0</v>
      </c>
      <c r="T45" s="373"/>
      <c r="U45" s="373"/>
      <c r="V45" s="382">
        <f>SUM(D45,L45)</f>
        <v>142</v>
      </c>
      <c r="W45" s="382">
        <f>SUM(I45)</f>
        <v>175</v>
      </c>
    </row>
    <row r="46" spans="1:23" s="374" customFormat="1" ht="15">
      <c r="A46" s="370" t="s">
        <v>720</v>
      </c>
      <c r="B46" s="376" t="s">
        <v>378</v>
      </c>
      <c r="C46" s="372" t="s">
        <v>136</v>
      </c>
      <c r="D46" s="373">
        <f>SUM(D44:D45)</f>
        <v>386</v>
      </c>
      <c r="E46" s="373">
        <f>SUM(E44:E45)</f>
        <v>386</v>
      </c>
      <c r="F46" s="373">
        <f>SUM(F44:F45)</f>
        <v>0</v>
      </c>
      <c r="G46" s="373">
        <f>SUM(G44:G45)</f>
        <v>386</v>
      </c>
      <c r="H46" s="373"/>
      <c r="I46" s="373"/>
      <c r="J46" s="373"/>
      <c r="K46" s="373">
        <f t="shared" si="2"/>
        <v>0</v>
      </c>
      <c r="L46" s="373"/>
      <c r="M46" s="373"/>
      <c r="N46" s="373"/>
      <c r="O46" s="373">
        <f t="shared" si="3"/>
        <v>0</v>
      </c>
      <c r="P46" s="373"/>
      <c r="Q46" s="373"/>
      <c r="R46" s="373"/>
      <c r="S46" s="373">
        <f t="shared" si="0"/>
        <v>0</v>
      </c>
      <c r="T46" s="373"/>
      <c r="U46" s="373"/>
      <c r="V46" s="373">
        <f>SUM(V44:V45)</f>
        <v>386</v>
      </c>
      <c r="W46" s="373">
        <f>SUM(W44:W45)</f>
        <v>419</v>
      </c>
    </row>
    <row r="47" spans="1:23" s="374" customFormat="1" ht="15">
      <c r="A47" s="370" t="s">
        <v>721</v>
      </c>
      <c r="B47" s="369" t="s">
        <v>137</v>
      </c>
      <c r="C47" s="367" t="s">
        <v>138</v>
      </c>
      <c r="D47" s="373">
        <f>8077+515-34</f>
        <v>8558</v>
      </c>
      <c r="E47" s="373">
        <v>8558</v>
      </c>
      <c r="F47" s="373">
        <f>2-1859-241</f>
        <v>-2098</v>
      </c>
      <c r="G47" s="373">
        <f t="shared" si="1"/>
        <v>6460</v>
      </c>
      <c r="H47" s="373">
        <f>16+20+8+3+9+95+5+14</f>
        <v>170</v>
      </c>
      <c r="I47" s="373">
        <f>G47+H47</f>
        <v>6630</v>
      </c>
      <c r="J47" s="373">
        <f>-1700+47</f>
        <v>-1653</v>
      </c>
      <c r="K47" s="373">
        <f t="shared" si="2"/>
        <v>4977</v>
      </c>
      <c r="L47" s="373">
        <v>34</v>
      </c>
      <c r="M47" s="373">
        <v>368</v>
      </c>
      <c r="N47" s="373"/>
      <c r="O47" s="373">
        <f t="shared" si="3"/>
        <v>368</v>
      </c>
      <c r="P47" s="373"/>
      <c r="Q47" s="373"/>
      <c r="R47" s="373"/>
      <c r="S47" s="373">
        <f t="shared" si="0"/>
        <v>0</v>
      </c>
      <c r="T47" s="373"/>
      <c r="U47" s="373"/>
      <c r="V47" s="382">
        <f>SUM(D47,L47)</f>
        <v>8592</v>
      </c>
      <c r="W47" s="382">
        <f>SUM(K47,O47)</f>
        <v>5345</v>
      </c>
    </row>
    <row r="48" spans="1:23" s="374" customFormat="1" ht="15">
      <c r="A48" s="370" t="s">
        <v>722</v>
      </c>
      <c r="B48" s="369" t="s">
        <v>139</v>
      </c>
      <c r="C48" s="367" t="s">
        <v>140</v>
      </c>
      <c r="D48" s="373">
        <v>1965</v>
      </c>
      <c r="E48" s="373">
        <v>1965</v>
      </c>
      <c r="F48" s="373"/>
      <c r="G48" s="373">
        <f t="shared" si="1"/>
        <v>1965</v>
      </c>
      <c r="H48" s="373"/>
      <c r="I48" s="373"/>
      <c r="J48" s="373"/>
      <c r="K48" s="373">
        <f t="shared" si="2"/>
        <v>0</v>
      </c>
      <c r="L48" s="373"/>
      <c r="M48" s="373">
        <v>5488</v>
      </c>
      <c r="N48" s="373"/>
      <c r="O48" s="373">
        <f t="shared" si="3"/>
        <v>5488</v>
      </c>
      <c r="P48" s="373"/>
      <c r="Q48" s="373"/>
      <c r="R48" s="373"/>
      <c r="S48" s="373">
        <f t="shared" si="0"/>
        <v>0</v>
      </c>
      <c r="T48" s="373"/>
      <c r="U48" s="373"/>
      <c r="V48" s="382">
        <f>SUM(D48,L48)</f>
        <v>1965</v>
      </c>
      <c r="W48" s="382">
        <f>SUM(G48,O48)</f>
        <v>7453</v>
      </c>
    </row>
    <row r="49" spans="1:23" s="374" customFormat="1" ht="15">
      <c r="A49" s="370" t="s">
        <v>723</v>
      </c>
      <c r="B49" s="369" t="s">
        <v>438</v>
      </c>
      <c r="C49" s="367" t="s">
        <v>141</v>
      </c>
      <c r="D49" s="373"/>
      <c r="E49" s="373"/>
      <c r="F49" s="373"/>
      <c r="G49" s="373">
        <f t="shared" si="1"/>
        <v>0</v>
      </c>
      <c r="H49" s="373"/>
      <c r="I49" s="373"/>
      <c r="J49" s="373"/>
      <c r="K49" s="373">
        <f t="shared" si="2"/>
        <v>0</v>
      </c>
      <c r="L49" s="373"/>
      <c r="M49" s="373">
        <v>60</v>
      </c>
      <c r="N49" s="373"/>
      <c r="O49" s="373">
        <f t="shared" si="3"/>
        <v>60</v>
      </c>
      <c r="P49" s="373"/>
      <c r="Q49" s="373"/>
      <c r="R49" s="373"/>
      <c r="S49" s="373">
        <f t="shared" si="0"/>
        <v>0</v>
      </c>
      <c r="T49" s="373"/>
      <c r="U49" s="373"/>
      <c r="V49" s="382">
        <f>D49+L49</f>
        <v>0</v>
      </c>
      <c r="W49" s="382">
        <f>G49+O49</f>
        <v>60</v>
      </c>
    </row>
    <row r="50" spans="1:23" s="374" customFormat="1" ht="15">
      <c r="A50" s="370" t="s">
        <v>724</v>
      </c>
      <c r="B50" s="369" t="s">
        <v>439</v>
      </c>
      <c r="C50" s="367" t="s">
        <v>142</v>
      </c>
      <c r="D50" s="373"/>
      <c r="E50" s="373"/>
      <c r="F50" s="373"/>
      <c r="G50" s="373">
        <f t="shared" si="1"/>
        <v>0</v>
      </c>
      <c r="H50" s="373"/>
      <c r="I50" s="373"/>
      <c r="J50" s="373"/>
      <c r="K50" s="373">
        <f t="shared" si="2"/>
        <v>0</v>
      </c>
      <c r="L50" s="373"/>
      <c r="M50" s="373"/>
      <c r="N50" s="373"/>
      <c r="O50" s="373">
        <f t="shared" si="3"/>
        <v>0</v>
      </c>
      <c r="P50" s="373"/>
      <c r="Q50" s="373"/>
      <c r="R50" s="373"/>
      <c r="S50" s="373">
        <f t="shared" si="0"/>
        <v>0</v>
      </c>
      <c r="T50" s="373"/>
      <c r="U50" s="373"/>
      <c r="V50" s="382"/>
      <c r="W50" s="382"/>
    </row>
    <row r="51" spans="1:23" s="374" customFormat="1" ht="15">
      <c r="A51" s="370" t="s">
        <v>725</v>
      </c>
      <c r="B51" s="369" t="s">
        <v>143</v>
      </c>
      <c r="C51" s="367" t="s">
        <v>144</v>
      </c>
      <c r="D51" s="373"/>
      <c r="E51" s="373"/>
      <c r="F51" s="373">
        <f>1859+1028+241</f>
        <v>3128</v>
      </c>
      <c r="G51" s="373">
        <f t="shared" si="1"/>
        <v>3128</v>
      </c>
      <c r="H51" s="373"/>
      <c r="I51" s="373"/>
      <c r="J51" s="373"/>
      <c r="K51" s="373">
        <f t="shared" si="2"/>
        <v>0</v>
      </c>
      <c r="L51" s="373"/>
      <c r="M51" s="373"/>
      <c r="N51" s="373"/>
      <c r="O51" s="373">
        <f t="shared" si="3"/>
        <v>0</v>
      </c>
      <c r="P51" s="373"/>
      <c r="Q51" s="373"/>
      <c r="R51" s="373"/>
      <c r="S51" s="373">
        <f t="shared" si="0"/>
        <v>0</v>
      </c>
      <c r="T51" s="373"/>
      <c r="U51" s="373"/>
      <c r="V51" s="382"/>
      <c r="W51" s="382">
        <f>SUM(G51,O51)</f>
        <v>3128</v>
      </c>
    </row>
    <row r="52" spans="1:23" s="374" customFormat="1" ht="15">
      <c r="A52" s="370" t="s">
        <v>726</v>
      </c>
      <c r="B52" s="376" t="s">
        <v>379</v>
      </c>
      <c r="C52" s="372" t="s">
        <v>145</v>
      </c>
      <c r="D52" s="373">
        <f aca="true" t="shared" si="7" ref="D52:O52">SUM(D47:D51)</f>
        <v>10523</v>
      </c>
      <c r="E52" s="373">
        <f t="shared" si="7"/>
        <v>10523</v>
      </c>
      <c r="F52" s="373">
        <f t="shared" si="7"/>
        <v>1030</v>
      </c>
      <c r="G52" s="373">
        <f t="shared" si="7"/>
        <v>11553</v>
      </c>
      <c r="H52" s="373"/>
      <c r="I52" s="373"/>
      <c r="J52" s="373"/>
      <c r="K52" s="373">
        <f t="shared" si="2"/>
        <v>0</v>
      </c>
      <c r="L52" s="373">
        <f t="shared" si="7"/>
        <v>34</v>
      </c>
      <c r="M52" s="373">
        <f t="shared" si="7"/>
        <v>5916</v>
      </c>
      <c r="N52" s="373">
        <f t="shared" si="7"/>
        <v>0</v>
      </c>
      <c r="O52" s="373">
        <f t="shared" si="7"/>
        <v>5916</v>
      </c>
      <c r="P52" s="373"/>
      <c r="Q52" s="373"/>
      <c r="R52" s="373"/>
      <c r="S52" s="373">
        <f t="shared" si="0"/>
        <v>0</v>
      </c>
      <c r="T52" s="373"/>
      <c r="U52" s="373"/>
      <c r="V52" s="373">
        <f>SUM(V47:V51)</f>
        <v>10557</v>
      </c>
      <c r="W52" s="373">
        <f>SUM(W47:W51)</f>
        <v>15986</v>
      </c>
    </row>
    <row r="53" spans="1:23" s="374" customFormat="1" ht="15">
      <c r="A53" s="370" t="s">
        <v>727</v>
      </c>
      <c r="B53" s="383" t="s">
        <v>380</v>
      </c>
      <c r="C53" s="378" t="s">
        <v>146</v>
      </c>
      <c r="D53" s="379">
        <f>SUM(D52,D46,D43,D35,D32)</f>
        <v>49912</v>
      </c>
      <c r="E53" s="379">
        <f aca="true" t="shared" si="8" ref="E53:W53">SUM(E52,E46,E43,E35,E32)</f>
        <v>50412</v>
      </c>
      <c r="F53" s="379">
        <f t="shared" si="8"/>
        <v>-1651</v>
      </c>
      <c r="G53" s="379">
        <f t="shared" si="8"/>
        <v>48761</v>
      </c>
      <c r="H53" s="379"/>
      <c r="I53" s="379"/>
      <c r="J53" s="379"/>
      <c r="K53" s="373">
        <f t="shared" si="2"/>
        <v>0</v>
      </c>
      <c r="L53" s="379">
        <f t="shared" si="8"/>
        <v>160</v>
      </c>
      <c r="M53" s="379">
        <f t="shared" si="8"/>
        <v>6943</v>
      </c>
      <c r="N53" s="379">
        <f t="shared" si="8"/>
        <v>0</v>
      </c>
      <c r="O53" s="379">
        <f t="shared" si="8"/>
        <v>6943</v>
      </c>
      <c r="P53" s="379"/>
      <c r="Q53" s="379"/>
      <c r="R53" s="379"/>
      <c r="S53" s="373">
        <f t="shared" si="0"/>
        <v>0</v>
      </c>
      <c r="T53" s="379"/>
      <c r="U53" s="379"/>
      <c r="V53" s="379">
        <f t="shared" si="8"/>
        <v>50072</v>
      </c>
      <c r="W53" s="379">
        <f t="shared" si="8"/>
        <v>54759</v>
      </c>
    </row>
    <row r="54" spans="1:23" s="374" customFormat="1" ht="15">
      <c r="A54" s="370" t="s">
        <v>728</v>
      </c>
      <c r="B54" s="384" t="s">
        <v>147</v>
      </c>
      <c r="C54" s="367" t="s">
        <v>148</v>
      </c>
      <c r="D54" s="373"/>
      <c r="E54" s="373"/>
      <c r="F54" s="373"/>
      <c r="G54" s="373">
        <f t="shared" si="1"/>
        <v>0</v>
      </c>
      <c r="H54" s="373"/>
      <c r="I54" s="373"/>
      <c r="J54" s="373"/>
      <c r="K54" s="373">
        <f t="shared" si="2"/>
        <v>0</v>
      </c>
      <c r="L54" s="373"/>
      <c r="M54" s="373"/>
      <c r="N54" s="373"/>
      <c r="O54" s="373">
        <f t="shared" si="3"/>
        <v>0</v>
      </c>
      <c r="P54" s="373"/>
      <c r="Q54" s="373"/>
      <c r="R54" s="373"/>
      <c r="S54" s="373">
        <f t="shared" si="0"/>
        <v>0</v>
      </c>
      <c r="T54" s="373"/>
      <c r="U54" s="373"/>
      <c r="V54" s="382"/>
      <c r="W54" s="382"/>
    </row>
    <row r="55" spans="1:23" s="374" customFormat="1" ht="15">
      <c r="A55" s="370" t="s">
        <v>735</v>
      </c>
      <c r="B55" s="384" t="s">
        <v>381</v>
      </c>
      <c r="C55" s="367" t="s">
        <v>149</v>
      </c>
      <c r="D55" s="373"/>
      <c r="E55" s="373"/>
      <c r="F55" s="373">
        <v>170</v>
      </c>
      <c r="G55" s="373">
        <f t="shared" si="1"/>
        <v>170</v>
      </c>
      <c r="H55" s="373"/>
      <c r="I55" s="373">
        <f>H55+G55</f>
        <v>170</v>
      </c>
      <c r="J55" s="373"/>
      <c r="K55" s="373">
        <f t="shared" si="2"/>
        <v>170</v>
      </c>
      <c r="L55" s="373"/>
      <c r="M55" s="373"/>
      <c r="N55" s="373"/>
      <c r="O55" s="373">
        <f t="shared" si="3"/>
        <v>0</v>
      </c>
      <c r="P55" s="373"/>
      <c r="Q55" s="373"/>
      <c r="R55" s="373"/>
      <c r="S55" s="373">
        <f t="shared" si="0"/>
        <v>0</v>
      </c>
      <c r="T55" s="373"/>
      <c r="U55" s="373"/>
      <c r="V55" s="382"/>
      <c r="W55" s="382">
        <f>I55+N55+U55</f>
        <v>170</v>
      </c>
    </row>
    <row r="56" spans="1:23" s="374" customFormat="1" ht="15">
      <c r="A56" s="370" t="s">
        <v>736</v>
      </c>
      <c r="B56" s="384" t="s">
        <v>440</v>
      </c>
      <c r="C56" s="367" t="s">
        <v>150</v>
      </c>
      <c r="D56" s="373"/>
      <c r="E56" s="373"/>
      <c r="F56" s="373"/>
      <c r="G56" s="373">
        <f t="shared" si="1"/>
        <v>0</v>
      </c>
      <c r="H56" s="373"/>
      <c r="I56" s="373"/>
      <c r="J56" s="373"/>
      <c r="K56" s="373">
        <f t="shared" si="2"/>
        <v>0</v>
      </c>
      <c r="L56" s="373"/>
      <c r="M56" s="373"/>
      <c r="N56" s="373"/>
      <c r="O56" s="373">
        <f t="shared" si="3"/>
        <v>0</v>
      </c>
      <c r="P56" s="373"/>
      <c r="Q56" s="373"/>
      <c r="R56" s="373"/>
      <c r="S56" s="373">
        <f t="shared" si="0"/>
        <v>0</v>
      </c>
      <c r="T56" s="373"/>
      <c r="U56" s="373"/>
      <c r="V56" s="382"/>
      <c r="W56" s="382"/>
    </row>
    <row r="57" spans="1:23" s="374" customFormat="1" ht="15">
      <c r="A57" s="370" t="s">
        <v>737</v>
      </c>
      <c r="B57" s="384" t="s">
        <v>441</v>
      </c>
      <c r="C57" s="367" t="s">
        <v>151</v>
      </c>
      <c r="D57" s="373"/>
      <c r="E57" s="373"/>
      <c r="F57" s="373"/>
      <c r="G57" s="373">
        <f t="shared" si="1"/>
        <v>0</v>
      </c>
      <c r="H57" s="373"/>
      <c r="I57" s="373"/>
      <c r="J57" s="373"/>
      <c r="K57" s="373">
        <f t="shared" si="2"/>
        <v>0</v>
      </c>
      <c r="L57" s="373"/>
      <c r="M57" s="373"/>
      <c r="N57" s="373"/>
      <c r="O57" s="373">
        <f t="shared" si="3"/>
        <v>0</v>
      </c>
      <c r="P57" s="373"/>
      <c r="Q57" s="373"/>
      <c r="R57" s="373"/>
      <c r="S57" s="373">
        <f t="shared" si="0"/>
        <v>0</v>
      </c>
      <c r="T57" s="373"/>
      <c r="U57" s="373"/>
      <c r="V57" s="382"/>
      <c r="W57" s="382"/>
    </row>
    <row r="58" spans="1:23" s="374" customFormat="1" ht="15">
      <c r="A58" s="370" t="s">
        <v>738</v>
      </c>
      <c r="B58" s="384" t="s">
        <v>442</v>
      </c>
      <c r="C58" s="367" t="s">
        <v>152</v>
      </c>
      <c r="D58" s="373"/>
      <c r="E58" s="373"/>
      <c r="F58" s="373"/>
      <c r="G58" s="373">
        <f t="shared" si="1"/>
        <v>0</v>
      </c>
      <c r="H58" s="373"/>
      <c r="I58" s="373"/>
      <c r="J58" s="373"/>
      <c r="K58" s="373">
        <f t="shared" si="2"/>
        <v>0</v>
      </c>
      <c r="L58" s="373"/>
      <c r="M58" s="373"/>
      <c r="N58" s="373"/>
      <c r="O58" s="373">
        <f t="shared" si="3"/>
        <v>0</v>
      </c>
      <c r="P58" s="373"/>
      <c r="Q58" s="373"/>
      <c r="R58" s="373"/>
      <c r="S58" s="373">
        <f t="shared" si="0"/>
        <v>0</v>
      </c>
      <c r="T58" s="373"/>
      <c r="U58" s="373"/>
      <c r="V58" s="382"/>
      <c r="W58" s="382"/>
    </row>
    <row r="59" spans="1:23" s="374" customFormat="1" ht="15">
      <c r="A59" s="370" t="s">
        <v>739</v>
      </c>
      <c r="B59" s="384" t="s">
        <v>443</v>
      </c>
      <c r="C59" s="367" t="s">
        <v>153</v>
      </c>
      <c r="D59" s="373"/>
      <c r="E59" s="373"/>
      <c r="F59" s="373"/>
      <c r="G59" s="373">
        <f t="shared" si="1"/>
        <v>0</v>
      </c>
      <c r="H59" s="373"/>
      <c r="I59" s="373"/>
      <c r="J59" s="373"/>
      <c r="K59" s="373">
        <f t="shared" si="2"/>
        <v>0</v>
      </c>
      <c r="L59" s="373"/>
      <c r="M59" s="373"/>
      <c r="N59" s="373"/>
      <c r="O59" s="373">
        <f t="shared" si="3"/>
        <v>0</v>
      </c>
      <c r="P59" s="373"/>
      <c r="Q59" s="373"/>
      <c r="R59" s="373"/>
      <c r="S59" s="373">
        <f t="shared" si="0"/>
        <v>0</v>
      </c>
      <c r="T59" s="373"/>
      <c r="U59" s="373"/>
      <c r="V59" s="382">
        <f>SUM(D59)</f>
        <v>0</v>
      </c>
      <c r="W59" s="382">
        <f>SUM(G59)</f>
        <v>0</v>
      </c>
    </row>
    <row r="60" spans="1:23" s="374" customFormat="1" ht="15">
      <c r="A60" s="370" t="s">
        <v>740</v>
      </c>
      <c r="B60" s="384" t="s">
        <v>444</v>
      </c>
      <c r="C60" s="367" t="s">
        <v>154</v>
      </c>
      <c r="D60" s="373"/>
      <c r="E60" s="373"/>
      <c r="F60" s="373">
        <v>155</v>
      </c>
      <c r="G60" s="373">
        <f t="shared" si="1"/>
        <v>155</v>
      </c>
      <c r="H60" s="373"/>
      <c r="I60" s="373"/>
      <c r="J60" s="373"/>
      <c r="K60" s="373">
        <f t="shared" si="2"/>
        <v>0</v>
      </c>
      <c r="L60" s="373">
        <v>350</v>
      </c>
      <c r="M60" s="373">
        <v>0</v>
      </c>
      <c r="N60" s="373"/>
      <c r="O60" s="373">
        <f>M60+N60</f>
        <v>0</v>
      </c>
      <c r="P60" s="373"/>
      <c r="Q60" s="373"/>
      <c r="R60" s="373"/>
      <c r="S60" s="373">
        <f t="shared" si="0"/>
        <v>0</v>
      </c>
      <c r="T60" s="373"/>
      <c r="U60" s="373"/>
      <c r="V60" s="382">
        <f>SUM(D60+L60)</f>
        <v>350</v>
      </c>
      <c r="W60" s="382">
        <f>SUM(G60+O60)</f>
        <v>155</v>
      </c>
    </row>
    <row r="61" spans="1:23" s="374" customFormat="1" ht="15">
      <c r="A61" s="370" t="s">
        <v>741</v>
      </c>
      <c r="B61" s="384" t="s">
        <v>445</v>
      </c>
      <c r="C61" s="367" t="s">
        <v>155</v>
      </c>
      <c r="D61" s="373">
        <v>3828</v>
      </c>
      <c r="E61" s="373">
        <v>3828</v>
      </c>
      <c r="F61" s="373"/>
      <c r="G61" s="373">
        <f>E61+F61</f>
        <v>3828</v>
      </c>
      <c r="H61" s="373"/>
      <c r="I61" s="373"/>
      <c r="J61" s="373"/>
      <c r="K61" s="373">
        <f t="shared" si="2"/>
        <v>0</v>
      </c>
      <c r="L61" s="373"/>
      <c r="M61" s="373">
        <v>400</v>
      </c>
      <c r="N61" s="373"/>
      <c r="O61" s="373">
        <f t="shared" si="3"/>
        <v>400</v>
      </c>
      <c r="P61" s="373">
        <v>1227</v>
      </c>
      <c r="Q61" s="373">
        <f>O61+P61</f>
        <v>1627</v>
      </c>
      <c r="R61" s="373"/>
      <c r="S61" s="373">
        <f t="shared" si="0"/>
        <v>1627</v>
      </c>
      <c r="T61" s="373"/>
      <c r="U61" s="373"/>
      <c r="V61" s="382">
        <f>SUM(D61)</f>
        <v>3828</v>
      </c>
      <c r="W61" s="382">
        <f>SUM(G61+Q61)</f>
        <v>5455</v>
      </c>
    </row>
    <row r="62" spans="1:23" s="374" customFormat="1" ht="15">
      <c r="A62" s="370" t="s">
        <v>742</v>
      </c>
      <c r="B62" s="385" t="s">
        <v>407</v>
      </c>
      <c r="C62" s="378" t="s">
        <v>156</v>
      </c>
      <c r="D62" s="379">
        <f>SUM(D54:D61)</f>
        <v>3828</v>
      </c>
      <c r="E62" s="379">
        <f aca="true" t="shared" si="9" ref="E62:O62">SUM(E54:E61)</f>
        <v>3828</v>
      </c>
      <c r="F62" s="379">
        <f>SUM(F54:F61)</f>
        <v>325</v>
      </c>
      <c r="G62" s="379">
        <f t="shared" si="9"/>
        <v>4153</v>
      </c>
      <c r="H62" s="379"/>
      <c r="I62" s="379"/>
      <c r="J62" s="379"/>
      <c r="K62" s="373">
        <f t="shared" si="2"/>
        <v>0</v>
      </c>
      <c r="L62" s="379">
        <f t="shared" si="9"/>
        <v>350</v>
      </c>
      <c r="M62" s="379">
        <f t="shared" si="9"/>
        <v>400</v>
      </c>
      <c r="N62" s="379">
        <f t="shared" si="9"/>
        <v>0</v>
      </c>
      <c r="O62" s="379">
        <f t="shared" si="9"/>
        <v>400</v>
      </c>
      <c r="P62" s="379"/>
      <c r="Q62" s="379"/>
      <c r="R62" s="379"/>
      <c r="S62" s="373">
        <f t="shared" si="0"/>
        <v>0</v>
      </c>
      <c r="T62" s="379"/>
      <c r="U62" s="379"/>
      <c r="V62" s="379">
        <f>D62+L62</f>
        <v>4178</v>
      </c>
      <c r="W62" s="379">
        <f>SUM(W54:W61)</f>
        <v>5780</v>
      </c>
    </row>
    <row r="63" spans="1:23" s="374" customFormat="1" ht="15">
      <c r="A63" s="370" t="s">
        <v>743</v>
      </c>
      <c r="B63" s="386" t="s">
        <v>446</v>
      </c>
      <c r="C63" s="367" t="s">
        <v>157</v>
      </c>
      <c r="D63" s="373"/>
      <c r="E63" s="373"/>
      <c r="F63" s="373"/>
      <c r="G63" s="373">
        <f t="shared" si="1"/>
        <v>0</v>
      </c>
      <c r="H63" s="373"/>
      <c r="I63" s="373"/>
      <c r="J63" s="373"/>
      <c r="K63" s="373">
        <f t="shared" si="2"/>
        <v>0</v>
      </c>
      <c r="L63" s="373"/>
      <c r="M63" s="373"/>
      <c r="N63" s="373"/>
      <c r="O63" s="373">
        <f t="shared" si="3"/>
        <v>0</v>
      </c>
      <c r="P63" s="373"/>
      <c r="Q63" s="373"/>
      <c r="R63" s="373"/>
      <c r="S63" s="373">
        <f t="shared" si="0"/>
        <v>0</v>
      </c>
      <c r="T63" s="373"/>
      <c r="U63" s="373"/>
      <c r="V63" s="382"/>
      <c r="W63" s="382"/>
    </row>
    <row r="64" spans="1:23" s="374" customFormat="1" ht="15">
      <c r="A64" s="370" t="s">
        <v>744</v>
      </c>
      <c r="B64" s="386" t="s">
        <v>826</v>
      </c>
      <c r="C64" s="367" t="s">
        <v>823</v>
      </c>
      <c r="D64" s="373"/>
      <c r="E64" s="373">
        <v>0</v>
      </c>
      <c r="F64" s="373"/>
      <c r="G64" s="373">
        <f t="shared" si="1"/>
        <v>0</v>
      </c>
      <c r="H64" s="373"/>
      <c r="I64" s="373"/>
      <c r="J64" s="373">
        <v>263</v>
      </c>
      <c r="K64" s="373">
        <f t="shared" si="2"/>
        <v>263</v>
      </c>
      <c r="L64" s="373"/>
      <c r="M64" s="373"/>
      <c r="N64" s="373"/>
      <c r="O64" s="373">
        <f t="shared" si="3"/>
        <v>0</v>
      </c>
      <c r="P64" s="373"/>
      <c r="Q64" s="373"/>
      <c r="R64" s="373"/>
      <c r="S64" s="373">
        <f t="shared" si="0"/>
        <v>0</v>
      </c>
      <c r="T64" s="373"/>
      <c r="U64" s="373"/>
      <c r="V64" s="382">
        <f aca="true" t="shared" si="10" ref="V64:V77">SUM(D64,L64)</f>
        <v>0</v>
      </c>
      <c r="W64" s="382">
        <f>SUM(K64,O64)</f>
        <v>263</v>
      </c>
    </row>
    <row r="65" spans="1:23" s="374" customFormat="1" ht="15">
      <c r="A65" s="370" t="s">
        <v>745</v>
      </c>
      <c r="B65" s="386" t="s">
        <v>822</v>
      </c>
      <c r="C65" s="367" t="s">
        <v>824</v>
      </c>
      <c r="D65" s="373"/>
      <c r="E65" s="373">
        <v>467</v>
      </c>
      <c r="F65" s="373">
        <v>501</v>
      </c>
      <c r="G65" s="373">
        <f t="shared" si="1"/>
        <v>968</v>
      </c>
      <c r="H65" s="373"/>
      <c r="I65" s="373"/>
      <c r="J65" s="373"/>
      <c r="K65" s="373">
        <f t="shared" si="2"/>
        <v>0</v>
      </c>
      <c r="L65" s="373"/>
      <c r="M65" s="373"/>
      <c r="N65" s="373"/>
      <c r="O65" s="373">
        <f t="shared" si="3"/>
        <v>0</v>
      </c>
      <c r="P65" s="373"/>
      <c r="Q65" s="373"/>
      <c r="R65" s="373"/>
      <c r="S65" s="373">
        <f t="shared" si="0"/>
        <v>0</v>
      </c>
      <c r="T65" s="373"/>
      <c r="U65" s="373"/>
      <c r="V65" s="382">
        <f>SUM(D65,L65)</f>
        <v>0</v>
      </c>
      <c r="W65" s="382">
        <f>SUM(G65,O65)</f>
        <v>968</v>
      </c>
    </row>
    <row r="66" spans="1:23" s="374" customFormat="1" ht="15" customHeight="1">
      <c r="A66" s="370" t="s">
        <v>746</v>
      </c>
      <c r="B66" s="386" t="s">
        <v>160</v>
      </c>
      <c r="C66" s="367" t="s">
        <v>161</v>
      </c>
      <c r="D66" s="373"/>
      <c r="E66" s="373"/>
      <c r="F66" s="373"/>
      <c r="G66" s="373">
        <f t="shared" si="1"/>
        <v>0</v>
      </c>
      <c r="H66" s="373"/>
      <c r="I66" s="373"/>
      <c r="J66" s="373"/>
      <c r="K66" s="373">
        <f t="shared" si="2"/>
        <v>0</v>
      </c>
      <c r="L66" s="373"/>
      <c r="M66" s="373"/>
      <c r="N66" s="373"/>
      <c r="O66" s="373">
        <f t="shared" si="3"/>
        <v>0</v>
      </c>
      <c r="P66" s="373"/>
      <c r="Q66" s="373"/>
      <c r="R66" s="373"/>
      <c r="S66" s="373">
        <f t="shared" si="0"/>
        <v>0</v>
      </c>
      <c r="T66" s="373"/>
      <c r="U66" s="373"/>
      <c r="V66" s="382">
        <f>SUM(D66,L66)</f>
        <v>0</v>
      </c>
      <c r="W66" s="382">
        <f>SUM(G66,O66)</f>
        <v>0</v>
      </c>
    </row>
    <row r="67" spans="1:23" s="374" customFormat="1" ht="25.5">
      <c r="A67" s="370" t="s">
        <v>747</v>
      </c>
      <c r="B67" s="386" t="s">
        <v>408</v>
      </c>
      <c r="C67" s="367" t="s">
        <v>162</v>
      </c>
      <c r="D67" s="373"/>
      <c r="E67" s="373"/>
      <c r="F67" s="373"/>
      <c r="G67" s="373">
        <f t="shared" si="1"/>
        <v>0</v>
      </c>
      <c r="H67" s="373"/>
      <c r="I67" s="373"/>
      <c r="J67" s="373"/>
      <c r="K67" s="373">
        <f t="shared" si="2"/>
        <v>0</v>
      </c>
      <c r="L67" s="373"/>
      <c r="M67" s="373"/>
      <c r="N67" s="373"/>
      <c r="O67" s="373">
        <f t="shared" si="3"/>
        <v>0</v>
      </c>
      <c r="P67" s="373"/>
      <c r="Q67" s="373"/>
      <c r="R67" s="373"/>
      <c r="S67" s="373">
        <f t="shared" si="0"/>
        <v>0</v>
      </c>
      <c r="T67" s="373"/>
      <c r="U67" s="373"/>
      <c r="V67" s="382">
        <f>SUM(D67,L67)</f>
        <v>0</v>
      </c>
      <c r="W67" s="382">
        <f>SUM(G67,O67)</f>
        <v>0</v>
      </c>
    </row>
    <row r="68" spans="1:23" s="374" customFormat="1" ht="15" customHeight="1">
      <c r="A68" s="370" t="s">
        <v>748</v>
      </c>
      <c r="B68" s="386" t="s">
        <v>447</v>
      </c>
      <c r="C68" s="367" t="s">
        <v>163</v>
      </c>
      <c r="D68" s="373"/>
      <c r="E68" s="373"/>
      <c r="F68" s="373"/>
      <c r="G68" s="373">
        <f t="shared" si="1"/>
        <v>0</v>
      </c>
      <c r="H68" s="373"/>
      <c r="I68" s="373"/>
      <c r="J68" s="373"/>
      <c r="K68" s="373">
        <f t="shared" si="2"/>
        <v>0</v>
      </c>
      <c r="L68" s="373"/>
      <c r="M68" s="373"/>
      <c r="N68" s="373"/>
      <c r="O68" s="373">
        <f t="shared" si="3"/>
        <v>0</v>
      </c>
      <c r="P68" s="373"/>
      <c r="Q68" s="373"/>
      <c r="R68" s="373"/>
      <c r="S68" s="373">
        <f t="shared" si="0"/>
        <v>0</v>
      </c>
      <c r="T68" s="373"/>
      <c r="U68" s="373"/>
      <c r="V68" s="382">
        <f>SUM(D68,L68)</f>
        <v>0</v>
      </c>
      <c r="W68" s="382">
        <f>SUM(G68,O68)</f>
        <v>0</v>
      </c>
    </row>
    <row r="69" spans="1:23" s="374" customFormat="1" ht="15">
      <c r="A69" s="370" t="s">
        <v>749</v>
      </c>
      <c r="B69" s="386" t="s">
        <v>410</v>
      </c>
      <c r="C69" s="367" t="s">
        <v>164</v>
      </c>
      <c r="D69" s="373">
        <v>94703</v>
      </c>
      <c r="E69" s="373">
        <v>94953</v>
      </c>
      <c r="F69" s="373">
        <f>1043+1601+236+713</f>
        <v>3593</v>
      </c>
      <c r="G69" s="373">
        <f t="shared" si="1"/>
        <v>98546</v>
      </c>
      <c r="H69" s="373">
        <f>-274+218</f>
        <v>-56</v>
      </c>
      <c r="I69" s="373">
        <f>G69+H69</f>
        <v>98490</v>
      </c>
      <c r="J69" s="373"/>
      <c r="K69" s="373">
        <f t="shared" si="2"/>
        <v>98490</v>
      </c>
      <c r="L69" s="373"/>
      <c r="M69" s="373"/>
      <c r="N69" s="373"/>
      <c r="O69" s="373">
        <f t="shared" si="3"/>
        <v>0</v>
      </c>
      <c r="P69" s="373">
        <v>250</v>
      </c>
      <c r="Q69" s="373">
        <f>O69+P69</f>
        <v>250</v>
      </c>
      <c r="R69" s="373"/>
      <c r="S69" s="373">
        <f t="shared" si="0"/>
        <v>250</v>
      </c>
      <c r="T69" s="373"/>
      <c r="U69" s="373"/>
      <c r="V69" s="382">
        <f t="shared" si="10"/>
        <v>94703</v>
      </c>
      <c r="W69" s="382">
        <f>SUM(I69,Q69)</f>
        <v>98740</v>
      </c>
    </row>
    <row r="70" spans="1:23" s="374" customFormat="1" ht="15" customHeight="1">
      <c r="A70" s="370" t="s">
        <v>750</v>
      </c>
      <c r="B70" s="386" t="s">
        <v>448</v>
      </c>
      <c r="C70" s="367" t="s">
        <v>165</v>
      </c>
      <c r="D70" s="373"/>
      <c r="E70" s="373"/>
      <c r="F70" s="373"/>
      <c r="G70" s="373">
        <f t="shared" si="1"/>
        <v>0</v>
      </c>
      <c r="H70" s="373"/>
      <c r="I70" s="373"/>
      <c r="J70" s="373"/>
      <c r="K70" s="373">
        <f t="shared" si="2"/>
        <v>0</v>
      </c>
      <c r="L70" s="373"/>
      <c r="M70" s="373"/>
      <c r="N70" s="373"/>
      <c r="O70" s="373">
        <f t="shared" si="3"/>
        <v>0</v>
      </c>
      <c r="P70" s="373"/>
      <c r="Q70" s="373"/>
      <c r="R70" s="373"/>
      <c r="S70" s="373">
        <f t="shared" si="0"/>
        <v>0</v>
      </c>
      <c r="T70" s="373"/>
      <c r="U70" s="373"/>
      <c r="V70" s="382">
        <f t="shared" si="10"/>
        <v>0</v>
      </c>
      <c r="W70" s="382">
        <f>SUM(G70,O70)</f>
        <v>0</v>
      </c>
    </row>
    <row r="71" spans="1:23" s="374" customFormat="1" ht="25.5">
      <c r="A71" s="370" t="s">
        <v>751</v>
      </c>
      <c r="B71" s="386" t="s">
        <v>449</v>
      </c>
      <c r="C71" s="367" t="s">
        <v>166</v>
      </c>
      <c r="D71" s="373"/>
      <c r="E71" s="373"/>
      <c r="F71" s="373"/>
      <c r="G71" s="373">
        <f t="shared" si="1"/>
        <v>0</v>
      </c>
      <c r="H71" s="373"/>
      <c r="I71" s="373"/>
      <c r="J71" s="373"/>
      <c r="K71" s="373">
        <f t="shared" si="2"/>
        <v>0</v>
      </c>
      <c r="L71" s="373"/>
      <c r="M71" s="373"/>
      <c r="N71" s="373"/>
      <c r="O71" s="373">
        <f t="shared" si="3"/>
        <v>0</v>
      </c>
      <c r="P71" s="373"/>
      <c r="Q71" s="373"/>
      <c r="R71" s="373"/>
      <c r="S71" s="373">
        <f t="shared" si="0"/>
        <v>0</v>
      </c>
      <c r="T71" s="373"/>
      <c r="U71" s="373"/>
      <c r="V71" s="382">
        <f t="shared" si="10"/>
        <v>0</v>
      </c>
      <c r="W71" s="382">
        <f>SUM(G71,O71)</f>
        <v>0</v>
      </c>
    </row>
    <row r="72" spans="1:23" s="374" customFormat="1" ht="15">
      <c r="A72" s="370" t="s">
        <v>752</v>
      </c>
      <c r="B72" s="386" t="s">
        <v>167</v>
      </c>
      <c r="C72" s="367" t="s">
        <v>168</v>
      </c>
      <c r="D72" s="373"/>
      <c r="E72" s="373"/>
      <c r="F72" s="373"/>
      <c r="G72" s="373">
        <f t="shared" si="1"/>
        <v>0</v>
      </c>
      <c r="H72" s="373"/>
      <c r="I72" s="373"/>
      <c r="J72" s="373"/>
      <c r="K72" s="373">
        <f t="shared" si="2"/>
        <v>0</v>
      </c>
      <c r="L72" s="373"/>
      <c r="M72" s="373"/>
      <c r="N72" s="373"/>
      <c r="O72" s="373">
        <f t="shared" si="3"/>
        <v>0</v>
      </c>
      <c r="P72" s="373"/>
      <c r="Q72" s="373"/>
      <c r="R72" s="373"/>
      <c r="S72" s="373">
        <f t="shared" si="0"/>
        <v>0</v>
      </c>
      <c r="T72" s="373"/>
      <c r="U72" s="373"/>
      <c r="V72" s="382">
        <f t="shared" si="10"/>
        <v>0</v>
      </c>
      <c r="W72" s="382">
        <f>SUM(G72,O72)</f>
        <v>0</v>
      </c>
    </row>
    <row r="73" spans="1:23" s="374" customFormat="1" ht="15">
      <c r="A73" s="370" t="s">
        <v>753</v>
      </c>
      <c r="B73" s="387" t="s">
        <v>169</v>
      </c>
      <c r="C73" s="367" t="s">
        <v>170</v>
      </c>
      <c r="D73" s="373"/>
      <c r="E73" s="373"/>
      <c r="F73" s="373"/>
      <c r="G73" s="373">
        <f t="shared" si="1"/>
        <v>0</v>
      </c>
      <c r="H73" s="373"/>
      <c r="I73" s="373"/>
      <c r="J73" s="373"/>
      <c r="K73" s="373">
        <f t="shared" si="2"/>
        <v>0</v>
      </c>
      <c r="L73" s="373"/>
      <c r="M73" s="373"/>
      <c r="N73" s="373"/>
      <c r="O73" s="373">
        <f t="shared" si="3"/>
        <v>0</v>
      </c>
      <c r="P73" s="373"/>
      <c r="Q73" s="373"/>
      <c r="R73" s="373"/>
      <c r="S73" s="373">
        <f t="shared" si="0"/>
        <v>0</v>
      </c>
      <c r="T73" s="373"/>
      <c r="U73" s="373"/>
      <c r="V73" s="382">
        <f t="shared" si="10"/>
        <v>0</v>
      </c>
      <c r="W73" s="382">
        <f>SUM(G73,O73)</f>
        <v>0</v>
      </c>
    </row>
    <row r="74" spans="1:23" s="374" customFormat="1" ht="15">
      <c r="A74" s="370" t="s">
        <v>754</v>
      </c>
      <c r="B74" s="386" t="s">
        <v>827</v>
      </c>
      <c r="C74" s="367" t="s">
        <v>172</v>
      </c>
      <c r="D74" s="373">
        <f>13601-2900</f>
        <v>10701</v>
      </c>
      <c r="E74" s="373">
        <v>10701</v>
      </c>
      <c r="F74" s="373"/>
      <c r="G74" s="373">
        <f t="shared" si="1"/>
        <v>10701</v>
      </c>
      <c r="H74" s="373">
        <f>470+2224</f>
        <v>2694</v>
      </c>
      <c r="I74" s="252">
        <f>G74+H74</f>
        <v>13395</v>
      </c>
      <c r="J74" s="252"/>
      <c r="K74" s="373">
        <f t="shared" si="2"/>
        <v>13395</v>
      </c>
      <c r="L74" s="373">
        <v>2900</v>
      </c>
      <c r="M74" s="373">
        <v>3660</v>
      </c>
      <c r="N74" s="373">
        <v>-834</v>
      </c>
      <c r="O74" s="373">
        <f t="shared" si="3"/>
        <v>2826</v>
      </c>
      <c r="P74" s="373"/>
      <c r="Q74" s="373"/>
      <c r="R74" s="373"/>
      <c r="S74" s="373">
        <f t="shared" si="0"/>
        <v>0</v>
      </c>
      <c r="T74" s="373"/>
      <c r="U74" s="373"/>
      <c r="V74" s="382">
        <f t="shared" si="10"/>
        <v>13601</v>
      </c>
      <c r="W74" s="382">
        <f>SUM(I74,O74)</f>
        <v>16221</v>
      </c>
    </row>
    <row r="75" spans="1:23" s="374" customFormat="1" ht="15">
      <c r="A75" s="370" t="s">
        <v>755</v>
      </c>
      <c r="B75" s="387" t="s">
        <v>604</v>
      </c>
      <c r="C75" s="367" t="s">
        <v>825</v>
      </c>
      <c r="D75" s="373">
        <v>67634</v>
      </c>
      <c r="E75" s="373">
        <v>11341</v>
      </c>
      <c r="F75" s="410">
        <v>206</v>
      </c>
      <c r="G75" s="252">
        <v>11547</v>
      </c>
      <c r="H75" s="252">
        <f>-76-95-38-13-42-445-25-64+55804-107</f>
        <v>54899</v>
      </c>
      <c r="I75" s="252">
        <f>G75+H75</f>
        <v>66446</v>
      </c>
      <c r="J75" s="252">
        <f>3617+200</f>
        <v>3817</v>
      </c>
      <c r="K75" s="373">
        <f t="shared" si="2"/>
        <v>70263</v>
      </c>
      <c r="L75" s="373"/>
      <c r="M75" s="373"/>
      <c r="N75" s="373"/>
      <c r="O75" s="373">
        <f t="shared" si="3"/>
        <v>0</v>
      </c>
      <c r="P75" s="373"/>
      <c r="Q75" s="373"/>
      <c r="R75" s="373"/>
      <c r="S75" s="373">
        <f t="shared" si="0"/>
        <v>0</v>
      </c>
      <c r="T75" s="373"/>
      <c r="U75" s="373"/>
      <c r="V75" s="382">
        <f t="shared" si="10"/>
        <v>67634</v>
      </c>
      <c r="W75" s="382">
        <f>SUM(K75,O75)</f>
        <v>70263</v>
      </c>
    </row>
    <row r="76" spans="1:23" s="374" customFormat="1" ht="15">
      <c r="A76" s="370" t="s">
        <v>756</v>
      </c>
      <c r="B76" s="387" t="s">
        <v>918</v>
      </c>
      <c r="C76" s="367" t="s">
        <v>825</v>
      </c>
      <c r="D76" s="373"/>
      <c r="E76" s="373"/>
      <c r="F76" s="373">
        <v>17770</v>
      </c>
      <c r="G76" s="373">
        <f t="shared" si="1"/>
        <v>17770</v>
      </c>
      <c r="H76" s="373"/>
      <c r="I76" s="373"/>
      <c r="J76" s="373">
        <v>16672</v>
      </c>
      <c r="K76" s="373">
        <f>G76+J76</f>
        <v>34442</v>
      </c>
      <c r="L76" s="373"/>
      <c r="M76" s="373"/>
      <c r="N76" s="373"/>
      <c r="O76" s="373"/>
      <c r="P76" s="373"/>
      <c r="Q76" s="373"/>
      <c r="R76" s="373"/>
      <c r="S76" s="373">
        <f t="shared" si="0"/>
        <v>0</v>
      </c>
      <c r="T76" s="373"/>
      <c r="U76" s="373"/>
      <c r="V76" s="382"/>
      <c r="W76" s="382">
        <f>SUM(K76,O76)</f>
        <v>34442</v>
      </c>
    </row>
    <row r="77" spans="1:23" s="374" customFormat="1" ht="15">
      <c r="A77" s="370" t="s">
        <v>757</v>
      </c>
      <c r="B77" s="387" t="s">
        <v>605</v>
      </c>
      <c r="C77" s="367" t="s">
        <v>825</v>
      </c>
      <c r="D77" s="373"/>
      <c r="E77" s="373"/>
      <c r="F77" s="373">
        <v>1200</v>
      </c>
      <c r="G77" s="373">
        <f t="shared" si="1"/>
        <v>1200</v>
      </c>
      <c r="H77" s="373"/>
      <c r="I77" s="373"/>
      <c r="J77" s="373">
        <v>-1200</v>
      </c>
      <c r="K77" s="373">
        <f>G77+J77</f>
        <v>0</v>
      </c>
      <c r="L77" s="373"/>
      <c r="M77" s="373"/>
      <c r="N77" s="373"/>
      <c r="O77" s="373">
        <f t="shared" si="3"/>
        <v>0</v>
      </c>
      <c r="P77" s="373"/>
      <c r="Q77" s="373"/>
      <c r="R77" s="373"/>
      <c r="S77" s="373">
        <f t="shared" si="0"/>
        <v>0</v>
      </c>
      <c r="T77" s="373"/>
      <c r="U77" s="373"/>
      <c r="V77" s="382">
        <f t="shared" si="10"/>
        <v>0</v>
      </c>
      <c r="W77" s="382">
        <f>SUM(K77,O77)</f>
        <v>0</v>
      </c>
    </row>
    <row r="78" spans="1:23" s="374" customFormat="1" ht="15">
      <c r="A78" s="370" t="s">
        <v>758</v>
      </c>
      <c r="B78" s="385" t="s">
        <v>413</v>
      </c>
      <c r="C78" s="378" t="s">
        <v>173</v>
      </c>
      <c r="D78" s="379">
        <f aca="true" t="shared" si="11" ref="D78:T78">SUM(D63:D77)</f>
        <v>173038</v>
      </c>
      <c r="E78" s="379">
        <f t="shared" si="11"/>
        <v>117462</v>
      </c>
      <c r="F78" s="379">
        <f t="shared" si="11"/>
        <v>23270</v>
      </c>
      <c r="G78" s="379">
        <f t="shared" si="11"/>
        <v>140732</v>
      </c>
      <c r="H78" s="379"/>
      <c r="I78" s="379"/>
      <c r="J78" s="379"/>
      <c r="K78" s="373">
        <f t="shared" si="2"/>
        <v>0</v>
      </c>
      <c r="L78" s="379">
        <f t="shared" si="11"/>
        <v>2900</v>
      </c>
      <c r="M78" s="379">
        <f t="shared" si="11"/>
        <v>3660</v>
      </c>
      <c r="N78" s="379">
        <f t="shared" si="11"/>
        <v>-834</v>
      </c>
      <c r="O78" s="379">
        <f t="shared" si="11"/>
        <v>2826</v>
      </c>
      <c r="P78" s="379"/>
      <c r="Q78" s="379"/>
      <c r="R78" s="379"/>
      <c r="S78" s="373">
        <f t="shared" si="0"/>
        <v>0</v>
      </c>
      <c r="T78" s="379">
        <f t="shared" si="11"/>
        <v>0</v>
      </c>
      <c r="U78" s="379"/>
      <c r="V78" s="379">
        <f>SUM(V63:V77)</f>
        <v>175938</v>
      </c>
      <c r="W78" s="379">
        <f>SUM(W63:W77)</f>
        <v>220897</v>
      </c>
    </row>
    <row r="79" spans="1:23" ht="15.75">
      <c r="A79" s="370" t="s">
        <v>759</v>
      </c>
      <c r="B79" s="388" t="s">
        <v>554</v>
      </c>
      <c r="C79" s="389"/>
      <c r="D79" s="390">
        <f aca="true" t="shared" si="12" ref="D79:T79">SUM(D24,D28,D53,D62,D78)</f>
        <v>256008</v>
      </c>
      <c r="E79" s="390">
        <f t="shared" si="12"/>
        <v>201991</v>
      </c>
      <c r="F79" s="390">
        <f t="shared" si="12"/>
        <v>23593</v>
      </c>
      <c r="G79" s="390">
        <f t="shared" si="12"/>
        <v>225584</v>
      </c>
      <c r="H79" s="390">
        <f t="shared" si="12"/>
        <v>218</v>
      </c>
      <c r="I79" s="390">
        <f t="shared" si="12"/>
        <v>32156</v>
      </c>
      <c r="J79" s="390">
        <f t="shared" si="12"/>
        <v>1480</v>
      </c>
      <c r="K79" s="390">
        <f t="shared" si="12"/>
        <v>33636</v>
      </c>
      <c r="L79" s="390">
        <f t="shared" si="12"/>
        <v>3410</v>
      </c>
      <c r="M79" s="390">
        <f t="shared" si="12"/>
        <v>11003</v>
      </c>
      <c r="N79" s="390">
        <f t="shared" si="12"/>
        <v>-834</v>
      </c>
      <c r="O79" s="390">
        <f t="shared" si="12"/>
        <v>10169</v>
      </c>
      <c r="P79" s="390">
        <f t="shared" si="12"/>
        <v>0</v>
      </c>
      <c r="Q79" s="390">
        <f t="shared" si="12"/>
        <v>0</v>
      </c>
      <c r="R79" s="390">
        <f t="shared" si="12"/>
        <v>0</v>
      </c>
      <c r="S79" s="390">
        <f t="shared" si="12"/>
        <v>0</v>
      </c>
      <c r="T79" s="390">
        <f t="shared" si="12"/>
        <v>0</v>
      </c>
      <c r="U79" s="390"/>
      <c r="V79" s="390">
        <f>SUM(V24,V28,V53,V62,V78)</f>
        <v>259418</v>
      </c>
      <c r="W79" s="390">
        <f>SUM(W24,W28,W53,W62,W78)</f>
        <v>315072</v>
      </c>
    </row>
    <row r="80" spans="1:23" s="374" customFormat="1" ht="15">
      <c r="A80" s="370" t="s">
        <v>760</v>
      </c>
      <c r="B80" s="391" t="s">
        <v>174</v>
      </c>
      <c r="C80" s="367" t="s">
        <v>175</v>
      </c>
      <c r="D80" s="373"/>
      <c r="E80" s="373"/>
      <c r="F80" s="373"/>
      <c r="G80" s="373">
        <f t="shared" si="1"/>
        <v>0</v>
      </c>
      <c r="H80" s="373"/>
      <c r="I80" s="373"/>
      <c r="J80" s="373"/>
      <c r="K80" s="373">
        <f t="shared" si="2"/>
        <v>0</v>
      </c>
      <c r="L80" s="373">
        <v>1551</v>
      </c>
      <c r="M80" s="373">
        <v>1551</v>
      </c>
      <c r="N80" s="373"/>
      <c r="O80" s="373">
        <f t="shared" si="3"/>
        <v>1551</v>
      </c>
      <c r="P80" s="373"/>
      <c r="Q80" s="373"/>
      <c r="R80" s="373">
        <v>1000</v>
      </c>
      <c r="S80" s="373">
        <f>O80+R80</f>
        <v>2551</v>
      </c>
      <c r="T80" s="373"/>
      <c r="U80" s="373"/>
      <c r="V80" s="382">
        <f>SUM(L80)</f>
        <v>1551</v>
      </c>
      <c r="W80" s="382">
        <f>SUM(S80)</f>
        <v>2551</v>
      </c>
    </row>
    <row r="81" spans="1:25" s="374" customFormat="1" ht="15">
      <c r="A81" s="370" t="s">
        <v>761</v>
      </c>
      <c r="B81" s="391" t="s">
        <v>451</v>
      </c>
      <c r="C81" s="367" t="s">
        <v>176</v>
      </c>
      <c r="D81" s="373"/>
      <c r="E81" s="373"/>
      <c r="F81" s="373"/>
      <c r="G81" s="373">
        <f t="shared" si="1"/>
        <v>0</v>
      </c>
      <c r="H81" s="373"/>
      <c r="I81" s="373"/>
      <c r="J81" s="373"/>
      <c r="K81" s="373">
        <f t="shared" si="2"/>
        <v>0</v>
      </c>
      <c r="L81" s="373">
        <v>236981</v>
      </c>
      <c r="M81" s="373">
        <v>236981</v>
      </c>
      <c r="N81" s="373"/>
      <c r="O81" s="373">
        <f t="shared" si="3"/>
        <v>236981</v>
      </c>
      <c r="P81" s="373"/>
      <c r="Q81" s="373"/>
      <c r="R81" s="373"/>
      <c r="S81" s="373">
        <f t="shared" si="0"/>
        <v>0</v>
      </c>
      <c r="T81" s="373"/>
      <c r="U81" s="373"/>
      <c r="V81" s="382">
        <f>SUM(L81)</f>
        <v>236981</v>
      </c>
      <c r="W81" s="382">
        <f>SUM(O81)</f>
        <v>236981</v>
      </c>
      <c r="Y81" s="392"/>
    </row>
    <row r="82" spans="1:23" s="374" customFormat="1" ht="15">
      <c r="A82" s="370" t="s">
        <v>762</v>
      </c>
      <c r="B82" s="391" t="s">
        <v>177</v>
      </c>
      <c r="C82" s="367" t="s">
        <v>178</v>
      </c>
      <c r="D82" s="373"/>
      <c r="E82" s="373"/>
      <c r="F82" s="373"/>
      <c r="G82" s="373">
        <f t="shared" si="1"/>
        <v>0</v>
      </c>
      <c r="H82" s="373"/>
      <c r="I82" s="373"/>
      <c r="J82" s="373"/>
      <c r="K82" s="373">
        <f t="shared" si="2"/>
        <v>0</v>
      </c>
      <c r="L82" s="373">
        <v>2451</v>
      </c>
      <c r="M82" s="373">
        <v>2451</v>
      </c>
      <c r="N82" s="373"/>
      <c r="O82" s="373">
        <f t="shared" si="3"/>
        <v>2451</v>
      </c>
      <c r="P82" s="373"/>
      <c r="Q82" s="373"/>
      <c r="R82" s="373"/>
      <c r="S82" s="373">
        <f t="shared" si="0"/>
        <v>0</v>
      </c>
      <c r="T82" s="373"/>
      <c r="U82" s="373"/>
      <c r="V82" s="382">
        <f>SUM(L82)</f>
        <v>2451</v>
      </c>
      <c r="W82" s="382">
        <f>SUM(O82)</f>
        <v>2451</v>
      </c>
    </row>
    <row r="83" spans="1:25" s="374" customFormat="1" ht="15">
      <c r="A83" s="370" t="s">
        <v>763</v>
      </c>
      <c r="B83" s="391" t="s">
        <v>179</v>
      </c>
      <c r="C83" s="367" t="s">
        <v>180</v>
      </c>
      <c r="D83" s="373"/>
      <c r="E83" s="373"/>
      <c r="F83" s="373"/>
      <c r="G83" s="373">
        <f t="shared" si="1"/>
        <v>0</v>
      </c>
      <c r="H83" s="373"/>
      <c r="I83" s="373"/>
      <c r="J83" s="373"/>
      <c r="K83" s="373">
        <f t="shared" si="2"/>
        <v>0</v>
      </c>
      <c r="L83" s="373">
        <v>7093</v>
      </c>
      <c r="M83" s="373">
        <v>8193</v>
      </c>
      <c r="N83" s="373"/>
      <c r="O83" s="373">
        <f t="shared" si="3"/>
        <v>8193</v>
      </c>
      <c r="P83" s="373"/>
      <c r="Q83" s="373"/>
      <c r="R83" s="373"/>
      <c r="S83" s="373">
        <f aca="true" t="shared" si="13" ref="S83:S104">Q83+R83</f>
        <v>0</v>
      </c>
      <c r="T83" s="373"/>
      <c r="U83" s="373"/>
      <c r="V83" s="382">
        <f>SUM(L83)</f>
        <v>7093</v>
      </c>
      <c r="W83" s="382">
        <f>SUM(O83)</f>
        <v>8193</v>
      </c>
      <c r="Y83" s="392"/>
    </row>
    <row r="84" spans="1:23" s="374" customFormat="1" ht="15">
      <c r="A84" s="370" t="s">
        <v>764</v>
      </c>
      <c r="B84" s="375" t="s">
        <v>181</v>
      </c>
      <c r="C84" s="367" t="s">
        <v>182</v>
      </c>
      <c r="D84" s="373"/>
      <c r="E84" s="373"/>
      <c r="F84" s="373"/>
      <c r="G84" s="373">
        <f t="shared" si="1"/>
        <v>0</v>
      </c>
      <c r="H84" s="373"/>
      <c r="I84" s="373"/>
      <c r="J84" s="373"/>
      <c r="K84" s="373">
        <f aca="true" t="shared" si="14" ref="K84:K126">I84+J84</f>
        <v>0</v>
      </c>
      <c r="L84" s="373"/>
      <c r="M84" s="373"/>
      <c r="N84" s="373"/>
      <c r="O84" s="373">
        <f t="shared" si="3"/>
        <v>0</v>
      </c>
      <c r="P84" s="373"/>
      <c r="Q84" s="373"/>
      <c r="R84" s="373"/>
      <c r="S84" s="373">
        <f t="shared" si="13"/>
        <v>0</v>
      </c>
      <c r="T84" s="373"/>
      <c r="U84" s="373"/>
      <c r="V84" s="382"/>
      <c r="W84" s="382"/>
    </row>
    <row r="85" spans="1:23" s="374" customFormat="1" ht="15">
      <c r="A85" s="370" t="s">
        <v>765</v>
      </c>
      <c r="B85" s="375" t="s">
        <v>183</v>
      </c>
      <c r="C85" s="367" t="s">
        <v>184</v>
      </c>
      <c r="D85" s="373"/>
      <c r="E85" s="373"/>
      <c r="F85" s="373"/>
      <c r="G85" s="373">
        <f aca="true" t="shared" si="15" ref="G85:G126">E85+F85</f>
        <v>0</v>
      </c>
      <c r="H85" s="373"/>
      <c r="I85" s="373"/>
      <c r="J85" s="373"/>
      <c r="K85" s="373">
        <f t="shared" si="14"/>
        <v>0</v>
      </c>
      <c r="L85" s="373"/>
      <c r="M85" s="373"/>
      <c r="N85" s="373"/>
      <c r="O85" s="373">
        <f aca="true" t="shared" si="16" ref="O85:O125">M85+N85</f>
        <v>0</v>
      </c>
      <c r="P85" s="373"/>
      <c r="Q85" s="373"/>
      <c r="R85" s="373"/>
      <c r="S85" s="373">
        <f t="shared" si="13"/>
        <v>0</v>
      </c>
      <c r="T85" s="373"/>
      <c r="U85" s="373"/>
      <c r="V85" s="382"/>
      <c r="W85" s="382"/>
    </row>
    <row r="86" spans="1:23" s="374" customFormat="1" ht="15">
      <c r="A86" s="370" t="s">
        <v>766</v>
      </c>
      <c r="B86" s="375" t="s">
        <v>185</v>
      </c>
      <c r="C86" s="367" t="s">
        <v>186</v>
      </c>
      <c r="D86" s="373"/>
      <c r="E86" s="373"/>
      <c r="F86" s="373"/>
      <c r="G86" s="373">
        <f t="shared" si="15"/>
        <v>0</v>
      </c>
      <c r="H86" s="373"/>
      <c r="I86" s="373"/>
      <c r="J86" s="373"/>
      <c r="K86" s="373">
        <f t="shared" si="14"/>
        <v>0</v>
      </c>
      <c r="L86" s="373">
        <v>66981</v>
      </c>
      <c r="M86" s="373">
        <v>67281</v>
      </c>
      <c r="N86" s="373"/>
      <c r="O86" s="373">
        <f t="shared" si="16"/>
        <v>67281</v>
      </c>
      <c r="P86" s="373"/>
      <c r="Q86" s="373"/>
      <c r="R86" s="373"/>
      <c r="S86" s="373">
        <f t="shared" si="13"/>
        <v>0</v>
      </c>
      <c r="T86" s="373"/>
      <c r="U86" s="373"/>
      <c r="V86" s="382">
        <f>SUM(L86)</f>
        <v>66981</v>
      </c>
      <c r="W86" s="382">
        <f>SUM(O86)</f>
        <v>67281</v>
      </c>
    </row>
    <row r="87" spans="1:23" s="374" customFormat="1" ht="15">
      <c r="A87" s="370" t="s">
        <v>767</v>
      </c>
      <c r="B87" s="393" t="s">
        <v>415</v>
      </c>
      <c r="C87" s="378" t="s">
        <v>187</v>
      </c>
      <c r="D87" s="373"/>
      <c r="E87" s="373">
        <f>SUM(E80:E86)</f>
        <v>0</v>
      </c>
      <c r="F87" s="373"/>
      <c r="G87" s="373">
        <f t="shared" si="15"/>
        <v>0</v>
      </c>
      <c r="H87" s="373"/>
      <c r="I87" s="373"/>
      <c r="J87" s="373"/>
      <c r="K87" s="373">
        <f t="shared" si="14"/>
        <v>0</v>
      </c>
      <c r="L87" s="379">
        <f>SUM(L80:L86)</f>
        <v>315057</v>
      </c>
      <c r="M87" s="379">
        <f aca="true" t="shared" si="17" ref="M87:W87">SUM(M80:M86)</f>
        <v>316457</v>
      </c>
      <c r="N87" s="379">
        <f t="shared" si="17"/>
        <v>0</v>
      </c>
      <c r="O87" s="379">
        <f t="shared" si="17"/>
        <v>316457</v>
      </c>
      <c r="P87" s="379"/>
      <c r="Q87" s="379"/>
      <c r="R87" s="379"/>
      <c r="S87" s="373">
        <f t="shared" si="13"/>
        <v>0</v>
      </c>
      <c r="T87" s="379">
        <f t="shared" si="17"/>
        <v>0</v>
      </c>
      <c r="U87" s="379"/>
      <c r="V87" s="379">
        <f t="shared" si="17"/>
        <v>315057</v>
      </c>
      <c r="W87" s="379">
        <f t="shared" si="17"/>
        <v>317457</v>
      </c>
    </row>
    <row r="88" spans="1:23" s="374" customFormat="1" ht="15">
      <c r="A88" s="370" t="s">
        <v>768</v>
      </c>
      <c r="B88" s="384" t="s">
        <v>188</v>
      </c>
      <c r="C88" s="367" t="s">
        <v>189</v>
      </c>
      <c r="D88" s="373"/>
      <c r="E88" s="373"/>
      <c r="F88" s="373"/>
      <c r="G88" s="373">
        <f t="shared" si="15"/>
        <v>0</v>
      </c>
      <c r="H88" s="373"/>
      <c r="I88" s="373"/>
      <c r="J88" s="373"/>
      <c r="K88" s="373">
        <f t="shared" si="14"/>
        <v>0</v>
      </c>
      <c r="L88" s="373">
        <v>45363</v>
      </c>
      <c r="M88" s="373">
        <v>45720</v>
      </c>
      <c r="N88" s="373"/>
      <c r="O88" s="373">
        <f t="shared" si="16"/>
        <v>45720</v>
      </c>
      <c r="P88" s="373"/>
      <c r="Q88" s="373"/>
      <c r="R88" s="373"/>
      <c r="S88" s="373">
        <f t="shared" si="13"/>
        <v>0</v>
      </c>
      <c r="T88" s="373"/>
      <c r="U88" s="373"/>
      <c r="V88" s="382">
        <f>SUM(L88)</f>
        <v>45363</v>
      </c>
      <c r="W88" s="382">
        <f>SUM(O88)</f>
        <v>45720</v>
      </c>
    </row>
    <row r="89" spans="1:23" s="374" customFormat="1" ht="15">
      <c r="A89" s="370" t="s">
        <v>769</v>
      </c>
      <c r="B89" s="384" t="s">
        <v>190</v>
      </c>
      <c r="C89" s="367" t="s">
        <v>191</v>
      </c>
      <c r="D89" s="373"/>
      <c r="E89" s="373"/>
      <c r="F89" s="373"/>
      <c r="G89" s="373">
        <f t="shared" si="15"/>
        <v>0</v>
      </c>
      <c r="H89" s="373"/>
      <c r="I89" s="373"/>
      <c r="J89" s="373"/>
      <c r="K89" s="373">
        <f t="shared" si="14"/>
        <v>0</v>
      </c>
      <c r="L89" s="373"/>
      <c r="M89" s="373"/>
      <c r="N89" s="373"/>
      <c r="O89" s="373">
        <f t="shared" si="16"/>
        <v>0</v>
      </c>
      <c r="P89" s="373"/>
      <c r="Q89" s="373"/>
      <c r="R89" s="373"/>
      <c r="S89" s="373">
        <f t="shared" si="13"/>
        <v>0</v>
      </c>
      <c r="T89" s="373"/>
      <c r="U89" s="373"/>
      <c r="V89" s="382">
        <f>SUM(L89)</f>
        <v>0</v>
      </c>
      <c r="W89" s="382">
        <f>SUM(O89)</f>
        <v>0</v>
      </c>
    </row>
    <row r="90" spans="1:23" s="374" customFormat="1" ht="15">
      <c r="A90" s="370" t="s">
        <v>770</v>
      </c>
      <c r="B90" s="384" t="s">
        <v>192</v>
      </c>
      <c r="C90" s="367" t="s">
        <v>193</v>
      </c>
      <c r="D90" s="373"/>
      <c r="E90" s="373"/>
      <c r="F90" s="373"/>
      <c r="G90" s="373">
        <f t="shared" si="15"/>
        <v>0</v>
      </c>
      <c r="H90" s="373"/>
      <c r="I90" s="373"/>
      <c r="J90" s="373"/>
      <c r="K90" s="373">
        <f t="shared" si="14"/>
        <v>0</v>
      </c>
      <c r="L90" s="373">
        <v>2913</v>
      </c>
      <c r="M90" s="373">
        <v>2913</v>
      </c>
      <c r="N90" s="373"/>
      <c r="O90" s="373">
        <f t="shared" si="16"/>
        <v>2913</v>
      </c>
      <c r="P90" s="373"/>
      <c r="Q90" s="373"/>
      <c r="R90" s="373"/>
      <c r="S90" s="373">
        <f t="shared" si="13"/>
        <v>0</v>
      </c>
      <c r="T90" s="373"/>
      <c r="U90" s="373">
        <f>SUM(T90)</f>
        <v>0</v>
      </c>
      <c r="V90" s="382">
        <f>SUM(L90,T90)</f>
        <v>2913</v>
      </c>
      <c r="W90" s="382">
        <f>SUM(O90,U90)</f>
        <v>2913</v>
      </c>
    </row>
    <row r="91" spans="1:23" s="374" customFormat="1" ht="15">
      <c r="A91" s="370" t="s">
        <v>771</v>
      </c>
      <c r="B91" s="384" t="s">
        <v>194</v>
      </c>
      <c r="C91" s="367" t="s">
        <v>195</v>
      </c>
      <c r="D91" s="373"/>
      <c r="E91" s="373"/>
      <c r="F91" s="373"/>
      <c r="G91" s="373">
        <f t="shared" si="15"/>
        <v>0</v>
      </c>
      <c r="H91" s="373"/>
      <c r="I91" s="373"/>
      <c r="J91" s="373"/>
      <c r="K91" s="373">
        <f t="shared" si="14"/>
        <v>0</v>
      </c>
      <c r="L91" s="373">
        <v>13035</v>
      </c>
      <c r="M91" s="373">
        <v>8015</v>
      </c>
      <c r="N91" s="373"/>
      <c r="O91" s="373">
        <f t="shared" si="16"/>
        <v>8015</v>
      </c>
      <c r="P91" s="373"/>
      <c r="Q91" s="373"/>
      <c r="R91" s="373"/>
      <c r="S91" s="373">
        <f t="shared" si="13"/>
        <v>0</v>
      </c>
      <c r="T91" s="373"/>
      <c r="U91" s="373">
        <f>SUM(T91)</f>
        <v>0</v>
      </c>
      <c r="V91" s="382">
        <f>SUM(L91,T91)</f>
        <v>13035</v>
      </c>
      <c r="W91" s="382">
        <f>SUM(O91,U91)</f>
        <v>8015</v>
      </c>
    </row>
    <row r="92" spans="1:23" s="374" customFormat="1" ht="15">
      <c r="A92" s="370" t="s">
        <v>772</v>
      </c>
      <c r="B92" s="385" t="s">
        <v>416</v>
      </c>
      <c r="C92" s="378" t="s">
        <v>196</v>
      </c>
      <c r="D92" s="373"/>
      <c r="E92" s="373"/>
      <c r="F92" s="373"/>
      <c r="G92" s="373">
        <f t="shared" si="15"/>
        <v>0</v>
      </c>
      <c r="H92" s="373"/>
      <c r="I92" s="373"/>
      <c r="J92" s="373"/>
      <c r="K92" s="373">
        <f t="shared" si="14"/>
        <v>0</v>
      </c>
      <c r="L92" s="379">
        <f>SUM(L88:L91)</f>
        <v>61311</v>
      </c>
      <c r="M92" s="379">
        <f aca="true" t="shared" si="18" ref="M92:W92">SUM(M88:M91)</f>
        <v>56648</v>
      </c>
      <c r="N92" s="379">
        <f t="shared" si="18"/>
        <v>0</v>
      </c>
      <c r="O92" s="379">
        <f t="shared" si="18"/>
        <v>56648</v>
      </c>
      <c r="P92" s="379"/>
      <c r="Q92" s="379"/>
      <c r="R92" s="379"/>
      <c r="S92" s="373">
        <f t="shared" si="13"/>
        <v>0</v>
      </c>
      <c r="T92" s="379">
        <f t="shared" si="18"/>
        <v>0</v>
      </c>
      <c r="U92" s="379">
        <f t="shared" si="18"/>
        <v>0</v>
      </c>
      <c r="V92" s="379">
        <f t="shared" si="18"/>
        <v>61311</v>
      </c>
      <c r="W92" s="379">
        <f t="shared" si="18"/>
        <v>56648</v>
      </c>
    </row>
    <row r="93" spans="1:23" s="374" customFormat="1" ht="27" customHeight="1">
      <c r="A93" s="370" t="s">
        <v>773</v>
      </c>
      <c r="B93" s="384" t="s">
        <v>197</v>
      </c>
      <c r="C93" s="367" t="s">
        <v>198</v>
      </c>
      <c r="D93" s="373"/>
      <c r="E93" s="373"/>
      <c r="F93" s="373"/>
      <c r="G93" s="373">
        <f t="shared" si="15"/>
        <v>0</v>
      </c>
      <c r="H93" s="373"/>
      <c r="I93" s="373"/>
      <c r="J93" s="373"/>
      <c r="K93" s="373">
        <f t="shared" si="14"/>
        <v>0</v>
      </c>
      <c r="L93" s="373"/>
      <c r="M93" s="373"/>
      <c r="N93" s="373"/>
      <c r="O93" s="373">
        <f t="shared" si="16"/>
        <v>0</v>
      </c>
      <c r="P93" s="373"/>
      <c r="Q93" s="373"/>
      <c r="R93" s="373"/>
      <c r="S93" s="373">
        <f t="shared" si="13"/>
        <v>0</v>
      </c>
      <c r="T93" s="373"/>
      <c r="U93" s="373"/>
      <c r="V93" s="382"/>
      <c r="W93" s="382"/>
    </row>
    <row r="94" spans="1:23" s="374" customFormat="1" ht="18" customHeight="1">
      <c r="A94" s="370" t="s">
        <v>774</v>
      </c>
      <c r="B94" s="384" t="s">
        <v>452</v>
      </c>
      <c r="C94" s="367" t="s">
        <v>199</v>
      </c>
      <c r="D94" s="373"/>
      <c r="E94" s="373"/>
      <c r="F94" s="373"/>
      <c r="G94" s="373">
        <f t="shared" si="15"/>
        <v>0</v>
      </c>
      <c r="H94" s="373"/>
      <c r="I94" s="373"/>
      <c r="J94" s="373"/>
      <c r="K94" s="373">
        <f t="shared" si="14"/>
        <v>0</v>
      </c>
      <c r="L94" s="373"/>
      <c r="M94" s="373"/>
      <c r="N94" s="373"/>
      <c r="O94" s="373">
        <f t="shared" si="16"/>
        <v>0</v>
      </c>
      <c r="P94" s="373"/>
      <c r="Q94" s="373"/>
      <c r="R94" s="373"/>
      <c r="S94" s="373">
        <f t="shared" si="13"/>
        <v>0</v>
      </c>
      <c r="T94" s="373"/>
      <c r="U94" s="373"/>
      <c r="V94" s="382"/>
      <c r="W94" s="382"/>
    </row>
    <row r="95" spans="1:23" s="374" customFormat="1" ht="26.25" customHeight="1">
      <c r="A95" s="370" t="s">
        <v>775</v>
      </c>
      <c r="B95" s="384" t="s">
        <v>453</v>
      </c>
      <c r="C95" s="367" t="s">
        <v>200</v>
      </c>
      <c r="D95" s="373"/>
      <c r="E95" s="373"/>
      <c r="F95" s="373"/>
      <c r="G95" s="373">
        <f t="shared" si="15"/>
        <v>0</v>
      </c>
      <c r="H95" s="373"/>
      <c r="I95" s="373"/>
      <c r="J95" s="373"/>
      <c r="K95" s="373">
        <f t="shared" si="14"/>
        <v>0</v>
      </c>
      <c r="L95" s="373"/>
      <c r="M95" s="373"/>
      <c r="N95" s="373"/>
      <c r="O95" s="373">
        <f t="shared" si="16"/>
        <v>0</v>
      </c>
      <c r="P95" s="373"/>
      <c r="Q95" s="373"/>
      <c r="R95" s="373"/>
      <c r="S95" s="373">
        <f t="shared" si="13"/>
        <v>0</v>
      </c>
      <c r="T95" s="373"/>
      <c r="U95" s="373"/>
      <c r="V95" s="382"/>
      <c r="W95" s="382"/>
    </row>
    <row r="96" spans="1:23" s="374" customFormat="1" ht="15" customHeight="1">
      <c r="A96" s="370" t="s">
        <v>776</v>
      </c>
      <c r="B96" s="384" t="s">
        <v>454</v>
      </c>
      <c r="C96" s="367" t="s">
        <v>201</v>
      </c>
      <c r="D96" s="373"/>
      <c r="E96" s="373"/>
      <c r="F96" s="373">
        <v>1654</v>
      </c>
      <c r="G96" s="373">
        <f t="shared" si="15"/>
        <v>1654</v>
      </c>
      <c r="H96" s="373"/>
      <c r="I96" s="373"/>
      <c r="J96" s="373"/>
      <c r="K96" s="373">
        <f t="shared" si="14"/>
        <v>0</v>
      </c>
      <c r="L96" s="373"/>
      <c r="M96" s="373"/>
      <c r="N96" s="373"/>
      <c r="O96" s="373">
        <f t="shared" si="16"/>
        <v>0</v>
      </c>
      <c r="P96" s="373"/>
      <c r="Q96" s="373"/>
      <c r="R96" s="373"/>
      <c r="S96" s="373">
        <f t="shared" si="13"/>
        <v>0</v>
      </c>
      <c r="T96" s="373"/>
      <c r="U96" s="373"/>
      <c r="V96" s="382"/>
      <c r="W96" s="382">
        <f>G96+O96+U96</f>
        <v>1654</v>
      </c>
    </row>
    <row r="97" spans="1:23" s="374" customFormat="1" ht="26.25" customHeight="1">
      <c r="A97" s="370" t="s">
        <v>777</v>
      </c>
      <c r="B97" s="384" t="s">
        <v>455</v>
      </c>
      <c r="C97" s="367" t="s">
        <v>202</v>
      </c>
      <c r="D97" s="373"/>
      <c r="E97" s="373"/>
      <c r="F97" s="373"/>
      <c r="G97" s="373">
        <f t="shared" si="15"/>
        <v>0</v>
      </c>
      <c r="H97" s="373"/>
      <c r="I97" s="373"/>
      <c r="J97" s="373"/>
      <c r="K97" s="373">
        <f t="shared" si="14"/>
        <v>0</v>
      </c>
      <c r="L97" s="373"/>
      <c r="M97" s="373"/>
      <c r="N97" s="373"/>
      <c r="O97" s="373">
        <f t="shared" si="16"/>
        <v>0</v>
      </c>
      <c r="P97" s="373"/>
      <c r="Q97" s="373"/>
      <c r="R97" s="373"/>
      <c r="S97" s="373">
        <f t="shared" si="13"/>
        <v>0</v>
      </c>
      <c r="T97" s="373"/>
      <c r="U97" s="373"/>
      <c r="V97" s="382"/>
      <c r="W97" s="382"/>
    </row>
    <row r="98" spans="1:23" s="374" customFormat="1" ht="15" customHeight="1">
      <c r="A98" s="370" t="s">
        <v>778</v>
      </c>
      <c r="B98" s="384" t="s">
        <v>456</v>
      </c>
      <c r="C98" s="367" t="s">
        <v>203</v>
      </c>
      <c r="D98" s="373"/>
      <c r="E98" s="373"/>
      <c r="F98" s="373"/>
      <c r="G98" s="373">
        <f t="shared" si="15"/>
        <v>0</v>
      </c>
      <c r="H98" s="373"/>
      <c r="I98" s="373"/>
      <c r="J98" s="373"/>
      <c r="K98" s="373">
        <f t="shared" si="14"/>
        <v>0</v>
      </c>
      <c r="L98" s="373"/>
      <c r="M98" s="373"/>
      <c r="N98" s="373">
        <v>200</v>
      </c>
      <c r="O98" s="373">
        <f t="shared" si="16"/>
        <v>200</v>
      </c>
      <c r="P98" s="373"/>
      <c r="Q98" s="373"/>
      <c r="R98" s="373"/>
      <c r="S98" s="373">
        <f t="shared" si="13"/>
        <v>0</v>
      </c>
      <c r="T98" s="373"/>
      <c r="U98" s="373"/>
      <c r="V98" s="382"/>
      <c r="W98" s="382">
        <f>O98</f>
        <v>200</v>
      </c>
    </row>
    <row r="99" spans="1:23" s="374" customFormat="1" ht="15">
      <c r="A99" s="370" t="s">
        <v>779</v>
      </c>
      <c r="B99" s="384" t="s">
        <v>204</v>
      </c>
      <c r="C99" s="367" t="s">
        <v>205</v>
      </c>
      <c r="D99" s="373"/>
      <c r="E99" s="373"/>
      <c r="F99" s="373"/>
      <c r="G99" s="373">
        <f t="shared" si="15"/>
        <v>0</v>
      </c>
      <c r="H99" s="373"/>
      <c r="I99" s="373"/>
      <c r="J99" s="373"/>
      <c r="K99" s="373">
        <f t="shared" si="14"/>
        <v>0</v>
      </c>
      <c r="L99" s="373"/>
      <c r="M99" s="373"/>
      <c r="N99" s="373"/>
      <c r="O99" s="373">
        <f t="shared" si="16"/>
        <v>0</v>
      </c>
      <c r="P99" s="373"/>
      <c r="Q99" s="373"/>
      <c r="R99" s="373"/>
      <c r="S99" s="373">
        <f t="shared" si="13"/>
        <v>0</v>
      </c>
      <c r="T99" s="373"/>
      <c r="U99" s="373"/>
      <c r="V99" s="382"/>
      <c r="W99" s="382">
        <f>O99</f>
        <v>0</v>
      </c>
    </row>
    <row r="100" spans="1:23" s="374" customFormat="1" ht="15">
      <c r="A100" s="370" t="s">
        <v>780</v>
      </c>
      <c r="B100" s="384" t="s">
        <v>457</v>
      </c>
      <c r="C100" s="367" t="s">
        <v>863</v>
      </c>
      <c r="D100" s="373"/>
      <c r="E100" s="373"/>
      <c r="F100" s="373"/>
      <c r="G100" s="373">
        <f t="shared" si="15"/>
        <v>0</v>
      </c>
      <c r="H100" s="373"/>
      <c r="I100" s="373"/>
      <c r="J100" s="373"/>
      <c r="K100" s="373">
        <f t="shared" si="14"/>
        <v>0</v>
      </c>
      <c r="L100" s="373"/>
      <c r="M100" s="373">
        <f>280+140+400+400</f>
        <v>1220</v>
      </c>
      <c r="N100" s="373">
        <v>-200</v>
      </c>
      <c r="O100" s="373">
        <f t="shared" si="16"/>
        <v>1020</v>
      </c>
      <c r="P100" s="373"/>
      <c r="Q100" s="373"/>
      <c r="R100" s="373"/>
      <c r="S100" s="373">
        <f t="shared" si="13"/>
        <v>0</v>
      </c>
      <c r="T100" s="373"/>
      <c r="U100" s="373"/>
      <c r="V100" s="382">
        <f>SUM(L100)</f>
        <v>0</v>
      </c>
      <c r="W100" s="382">
        <f>O100</f>
        <v>1020</v>
      </c>
    </row>
    <row r="101" spans="1:23" s="374" customFormat="1" ht="15">
      <c r="A101" s="370" t="s">
        <v>781</v>
      </c>
      <c r="B101" s="385" t="s">
        <v>417</v>
      </c>
      <c r="C101" s="378" t="s">
        <v>207</v>
      </c>
      <c r="D101" s="373"/>
      <c r="E101" s="373"/>
      <c r="F101" s="373"/>
      <c r="G101" s="373">
        <f t="shared" si="15"/>
        <v>0</v>
      </c>
      <c r="H101" s="373"/>
      <c r="I101" s="373"/>
      <c r="J101" s="373"/>
      <c r="K101" s="373">
        <f t="shared" si="14"/>
        <v>0</v>
      </c>
      <c r="L101" s="373">
        <f>SUM(L93:L100)</f>
        <v>0</v>
      </c>
      <c r="M101" s="373">
        <f aca="true" t="shared" si="19" ref="M101:W101">SUM(M93:M100)</f>
        <v>1220</v>
      </c>
      <c r="N101" s="373">
        <f t="shared" si="19"/>
        <v>0</v>
      </c>
      <c r="O101" s="373">
        <f t="shared" si="19"/>
        <v>1220</v>
      </c>
      <c r="P101" s="373"/>
      <c r="Q101" s="373"/>
      <c r="R101" s="373"/>
      <c r="S101" s="373">
        <f t="shared" si="13"/>
        <v>0</v>
      </c>
      <c r="T101" s="373">
        <f t="shared" si="19"/>
        <v>0</v>
      </c>
      <c r="U101" s="373"/>
      <c r="V101" s="373">
        <f t="shared" si="19"/>
        <v>0</v>
      </c>
      <c r="W101" s="373">
        <f t="shared" si="19"/>
        <v>2874</v>
      </c>
    </row>
    <row r="102" spans="1:23" ht="15.75">
      <c r="A102" s="370" t="s">
        <v>782</v>
      </c>
      <c r="B102" s="388" t="s">
        <v>553</v>
      </c>
      <c r="C102" s="389"/>
      <c r="D102" s="390">
        <f>SUM(D101,D92,D87)</f>
        <v>0</v>
      </c>
      <c r="E102" s="390">
        <f aca="true" t="shared" si="20" ref="E102:V102">SUM(E101,E92,E87)</f>
        <v>0</v>
      </c>
      <c r="F102" s="390">
        <f t="shared" si="20"/>
        <v>0</v>
      </c>
      <c r="G102" s="390">
        <f t="shared" si="20"/>
        <v>0</v>
      </c>
      <c r="H102" s="390">
        <f t="shared" si="20"/>
        <v>0</v>
      </c>
      <c r="I102" s="390">
        <f t="shared" si="20"/>
        <v>0</v>
      </c>
      <c r="J102" s="390">
        <f t="shared" si="20"/>
        <v>0</v>
      </c>
      <c r="K102" s="390">
        <f t="shared" si="20"/>
        <v>0</v>
      </c>
      <c r="L102" s="390">
        <f t="shared" si="20"/>
        <v>376368</v>
      </c>
      <c r="M102" s="390">
        <f t="shared" si="20"/>
        <v>374325</v>
      </c>
      <c r="N102" s="390">
        <f t="shared" si="20"/>
        <v>0</v>
      </c>
      <c r="O102" s="390">
        <f t="shared" si="20"/>
        <v>374325</v>
      </c>
      <c r="P102" s="390">
        <f t="shared" si="20"/>
        <v>0</v>
      </c>
      <c r="Q102" s="390">
        <f t="shared" si="20"/>
        <v>0</v>
      </c>
      <c r="R102" s="390">
        <f t="shared" si="20"/>
        <v>0</v>
      </c>
      <c r="S102" s="390">
        <f t="shared" si="20"/>
        <v>0</v>
      </c>
      <c r="T102" s="390">
        <f t="shared" si="20"/>
        <v>0</v>
      </c>
      <c r="U102" s="390">
        <f t="shared" si="20"/>
        <v>0</v>
      </c>
      <c r="V102" s="390">
        <f t="shared" si="20"/>
        <v>376368</v>
      </c>
      <c r="W102" s="390">
        <f>SUM(W101,W92,W87)</f>
        <v>376979</v>
      </c>
    </row>
    <row r="103" spans="1:23" ht="15.75">
      <c r="A103" s="370" t="s">
        <v>783</v>
      </c>
      <c r="B103" s="394" t="s">
        <v>465</v>
      </c>
      <c r="C103" s="395" t="s">
        <v>208</v>
      </c>
      <c r="D103" s="396">
        <f>SUM(D102,D79)</f>
        <v>256008</v>
      </c>
      <c r="E103" s="396">
        <f aca="true" t="shared" si="21" ref="E103:V103">SUM(E102,E79)</f>
        <v>201991</v>
      </c>
      <c r="F103" s="396">
        <f t="shared" si="21"/>
        <v>23593</v>
      </c>
      <c r="G103" s="396">
        <f>SUM(G102,G79)</f>
        <v>225584</v>
      </c>
      <c r="H103" s="396">
        <f>SUM(H102,H79)</f>
        <v>218</v>
      </c>
      <c r="I103" s="396">
        <f>SUM(I102,I79)</f>
        <v>32156</v>
      </c>
      <c r="J103" s="396">
        <f>SUM(J102,J79)</f>
        <v>1480</v>
      </c>
      <c r="K103" s="396">
        <f>SUM(K102,K79)</f>
        <v>33636</v>
      </c>
      <c r="L103" s="396">
        <f t="shared" si="21"/>
        <v>379778</v>
      </c>
      <c r="M103" s="396">
        <f t="shared" si="21"/>
        <v>385328</v>
      </c>
      <c r="N103" s="396">
        <f>SUM(N102,N79)</f>
        <v>-834</v>
      </c>
      <c r="O103" s="396">
        <f t="shared" si="21"/>
        <v>384494</v>
      </c>
      <c r="P103" s="396">
        <f t="shared" si="21"/>
        <v>0</v>
      </c>
      <c r="Q103" s="396">
        <f t="shared" si="21"/>
        <v>0</v>
      </c>
      <c r="R103" s="396">
        <f t="shared" si="21"/>
        <v>0</v>
      </c>
      <c r="S103" s="396">
        <f t="shared" si="21"/>
        <v>0</v>
      </c>
      <c r="T103" s="396">
        <f t="shared" si="21"/>
        <v>0</v>
      </c>
      <c r="U103" s="396">
        <f t="shared" si="21"/>
        <v>0</v>
      </c>
      <c r="V103" s="396">
        <f t="shared" si="21"/>
        <v>635786</v>
      </c>
      <c r="W103" s="396">
        <f>SUM(W102,W79)</f>
        <v>692051</v>
      </c>
    </row>
    <row r="104" spans="1:41" s="374" customFormat="1" ht="15">
      <c r="A104" s="370" t="s">
        <v>784</v>
      </c>
      <c r="B104" s="384" t="s">
        <v>458</v>
      </c>
      <c r="C104" s="369" t="s">
        <v>209</v>
      </c>
      <c r="D104" s="373"/>
      <c r="E104" s="373"/>
      <c r="F104" s="373"/>
      <c r="G104" s="373">
        <f t="shared" si="15"/>
        <v>0</v>
      </c>
      <c r="H104" s="373"/>
      <c r="I104" s="373"/>
      <c r="J104" s="373"/>
      <c r="K104" s="373">
        <f t="shared" si="14"/>
        <v>0</v>
      </c>
      <c r="L104" s="373"/>
      <c r="M104" s="373"/>
      <c r="N104" s="373"/>
      <c r="O104" s="373">
        <f t="shared" si="16"/>
        <v>0</v>
      </c>
      <c r="P104" s="373"/>
      <c r="Q104" s="373"/>
      <c r="R104" s="373"/>
      <c r="S104" s="373">
        <f t="shared" si="13"/>
        <v>0</v>
      </c>
      <c r="T104" s="373"/>
      <c r="U104" s="373"/>
      <c r="V104" s="382"/>
      <c r="W104" s="382"/>
      <c r="X104" s="397"/>
      <c r="Y104" s="397"/>
      <c r="Z104" s="397"/>
      <c r="AA104" s="397"/>
      <c r="AB104" s="397"/>
      <c r="AC104" s="397"/>
      <c r="AD104" s="397"/>
      <c r="AE104" s="397"/>
      <c r="AF104" s="397"/>
      <c r="AG104" s="397"/>
      <c r="AH104" s="397"/>
      <c r="AI104" s="397"/>
      <c r="AJ104" s="397"/>
      <c r="AK104" s="397"/>
      <c r="AL104" s="397"/>
      <c r="AM104" s="397"/>
      <c r="AN104" s="398"/>
      <c r="AO104" s="398"/>
    </row>
    <row r="105" spans="1:41" s="374" customFormat="1" ht="15">
      <c r="A105" s="370" t="s">
        <v>785</v>
      </c>
      <c r="B105" s="384" t="s">
        <v>212</v>
      </c>
      <c r="C105" s="369" t="s">
        <v>213</v>
      </c>
      <c r="D105" s="373"/>
      <c r="E105" s="373"/>
      <c r="F105" s="373"/>
      <c r="G105" s="373">
        <f t="shared" si="15"/>
        <v>0</v>
      </c>
      <c r="H105" s="373"/>
      <c r="I105" s="373"/>
      <c r="J105" s="373"/>
      <c r="K105" s="373">
        <f t="shared" si="14"/>
        <v>0</v>
      </c>
      <c r="L105" s="373"/>
      <c r="M105" s="373"/>
      <c r="N105" s="373"/>
      <c r="O105" s="373">
        <f t="shared" si="16"/>
        <v>0</v>
      </c>
      <c r="P105" s="373"/>
      <c r="Q105" s="373"/>
      <c r="R105" s="373"/>
      <c r="S105" s="373">
        <f>Q105+R105</f>
        <v>0</v>
      </c>
      <c r="T105" s="373"/>
      <c r="U105" s="373"/>
      <c r="V105" s="382"/>
      <c r="W105" s="382"/>
      <c r="X105" s="397"/>
      <c r="Y105" s="397"/>
      <c r="Z105" s="397"/>
      <c r="AA105" s="397"/>
      <c r="AB105" s="397"/>
      <c r="AC105" s="397"/>
      <c r="AD105" s="397"/>
      <c r="AE105" s="397"/>
      <c r="AF105" s="397"/>
      <c r="AG105" s="397"/>
      <c r="AH105" s="397"/>
      <c r="AI105" s="397"/>
      <c r="AJ105" s="397"/>
      <c r="AK105" s="397"/>
      <c r="AL105" s="397"/>
      <c r="AM105" s="397"/>
      <c r="AN105" s="398"/>
      <c r="AO105" s="398"/>
    </row>
    <row r="106" spans="1:41" s="374" customFormat="1" ht="15">
      <c r="A106" s="370" t="s">
        <v>786</v>
      </c>
      <c r="B106" s="384" t="s">
        <v>459</v>
      </c>
      <c r="C106" s="369" t="s">
        <v>214</v>
      </c>
      <c r="D106" s="373"/>
      <c r="E106" s="373"/>
      <c r="F106" s="373"/>
      <c r="G106" s="373">
        <f t="shared" si="15"/>
        <v>0</v>
      </c>
      <c r="H106" s="373"/>
      <c r="I106" s="373"/>
      <c r="J106" s="373"/>
      <c r="K106" s="373">
        <f t="shared" si="14"/>
        <v>0</v>
      </c>
      <c r="L106" s="373"/>
      <c r="M106" s="373"/>
      <c r="N106" s="373"/>
      <c r="O106" s="373">
        <f t="shared" si="16"/>
        <v>0</v>
      </c>
      <c r="P106" s="373"/>
      <c r="Q106" s="373"/>
      <c r="R106" s="373"/>
      <c r="S106" s="373">
        <f aca="true" t="shared" si="22" ref="S106:S125">Q106+R106</f>
        <v>0</v>
      </c>
      <c r="T106" s="373"/>
      <c r="U106" s="373"/>
      <c r="V106" s="382"/>
      <c r="W106" s="382"/>
      <c r="X106" s="397"/>
      <c r="Y106" s="397"/>
      <c r="Z106" s="397"/>
      <c r="AA106" s="397"/>
      <c r="AB106" s="397"/>
      <c r="AC106" s="397"/>
      <c r="AD106" s="397"/>
      <c r="AE106" s="397"/>
      <c r="AF106" s="397"/>
      <c r="AG106" s="397"/>
      <c r="AH106" s="397"/>
      <c r="AI106" s="397"/>
      <c r="AJ106" s="397"/>
      <c r="AK106" s="397"/>
      <c r="AL106" s="397"/>
      <c r="AM106" s="397"/>
      <c r="AN106" s="398"/>
      <c r="AO106" s="398"/>
    </row>
    <row r="107" spans="1:41" s="374" customFormat="1" ht="15">
      <c r="A107" s="370" t="s">
        <v>787</v>
      </c>
      <c r="B107" s="384" t="s">
        <v>422</v>
      </c>
      <c r="C107" s="369" t="s">
        <v>216</v>
      </c>
      <c r="D107" s="373"/>
      <c r="E107" s="373"/>
      <c r="F107" s="373"/>
      <c r="G107" s="373">
        <f t="shared" si="15"/>
        <v>0</v>
      </c>
      <c r="H107" s="373"/>
      <c r="I107" s="373"/>
      <c r="J107" s="373"/>
      <c r="K107" s="373">
        <f t="shared" si="14"/>
        <v>0</v>
      </c>
      <c r="L107" s="373"/>
      <c r="M107" s="373"/>
      <c r="N107" s="373"/>
      <c r="O107" s="373">
        <f t="shared" si="16"/>
        <v>0</v>
      </c>
      <c r="P107" s="373"/>
      <c r="Q107" s="373"/>
      <c r="R107" s="373"/>
      <c r="S107" s="373">
        <f t="shared" si="22"/>
        <v>0</v>
      </c>
      <c r="T107" s="373"/>
      <c r="U107" s="373"/>
      <c r="V107" s="382"/>
      <c r="W107" s="382"/>
      <c r="X107" s="399"/>
      <c r="Y107" s="399"/>
      <c r="Z107" s="399"/>
      <c r="AA107" s="399"/>
      <c r="AB107" s="399"/>
      <c r="AC107" s="399"/>
      <c r="AD107" s="399"/>
      <c r="AE107" s="399"/>
      <c r="AF107" s="399"/>
      <c r="AG107" s="399"/>
      <c r="AH107" s="399"/>
      <c r="AI107" s="399"/>
      <c r="AJ107" s="399"/>
      <c r="AK107" s="399"/>
      <c r="AL107" s="399"/>
      <c r="AM107" s="399"/>
      <c r="AN107" s="398"/>
      <c r="AO107" s="398"/>
    </row>
    <row r="108" spans="1:41" s="374" customFormat="1" ht="15" hidden="1">
      <c r="A108" s="370" t="s">
        <v>788</v>
      </c>
      <c r="B108" s="400" t="s">
        <v>460</v>
      </c>
      <c r="C108" s="369" t="s">
        <v>217</v>
      </c>
      <c r="D108" s="373"/>
      <c r="E108" s="373"/>
      <c r="F108" s="373"/>
      <c r="G108" s="373">
        <f t="shared" si="15"/>
        <v>0</v>
      </c>
      <c r="H108" s="373"/>
      <c r="I108" s="373"/>
      <c r="J108" s="373"/>
      <c r="K108" s="373">
        <f t="shared" si="14"/>
        <v>0</v>
      </c>
      <c r="L108" s="373"/>
      <c r="M108" s="373"/>
      <c r="N108" s="373"/>
      <c r="O108" s="373">
        <f t="shared" si="16"/>
        <v>0</v>
      </c>
      <c r="P108" s="373"/>
      <c r="Q108" s="373"/>
      <c r="R108" s="373"/>
      <c r="S108" s="373">
        <f t="shared" si="22"/>
        <v>0</v>
      </c>
      <c r="T108" s="373"/>
      <c r="U108" s="373"/>
      <c r="V108" s="382"/>
      <c r="W108" s="382"/>
      <c r="X108" s="401"/>
      <c r="Y108" s="401"/>
      <c r="Z108" s="401"/>
      <c r="AA108" s="401"/>
      <c r="AB108" s="401"/>
      <c r="AC108" s="401"/>
      <c r="AD108" s="401"/>
      <c r="AE108" s="401"/>
      <c r="AF108" s="401"/>
      <c r="AG108" s="401"/>
      <c r="AH108" s="401"/>
      <c r="AI108" s="401"/>
      <c r="AJ108" s="401"/>
      <c r="AK108" s="401"/>
      <c r="AL108" s="401"/>
      <c r="AM108" s="401"/>
      <c r="AN108" s="398"/>
      <c r="AO108" s="398"/>
    </row>
    <row r="109" spans="1:41" s="374" customFormat="1" ht="15" hidden="1">
      <c r="A109" s="370" t="s">
        <v>789</v>
      </c>
      <c r="B109" s="400" t="s">
        <v>428</v>
      </c>
      <c r="C109" s="369" t="s">
        <v>220</v>
      </c>
      <c r="D109" s="373"/>
      <c r="E109" s="373"/>
      <c r="F109" s="373"/>
      <c r="G109" s="373">
        <f t="shared" si="15"/>
        <v>0</v>
      </c>
      <c r="H109" s="373"/>
      <c r="I109" s="373"/>
      <c r="J109" s="373"/>
      <c r="K109" s="373">
        <f t="shared" si="14"/>
        <v>0</v>
      </c>
      <c r="L109" s="373"/>
      <c r="M109" s="373"/>
      <c r="N109" s="373"/>
      <c r="O109" s="373">
        <f t="shared" si="16"/>
        <v>0</v>
      </c>
      <c r="P109" s="373"/>
      <c r="Q109" s="373"/>
      <c r="R109" s="373"/>
      <c r="S109" s="373">
        <f t="shared" si="22"/>
        <v>0</v>
      </c>
      <c r="T109" s="373"/>
      <c r="U109" s="373"/>
      <c r="V109" s="382"/>
      <c r="W109" s="382"/>
      <c r="X109" s="401"/>
      <c r="Y109" s="401"/>
      <c r="Z109" s="401"/>
      <c r="AA109" s="401"/>
      <c r="AB109" s="401"/>
      <c r="AC109" s="401"/>
      <c r="AD109" s="401"/>
      <c r="AE109" s="401"/>
      <c r="AF109" s="401"/>
      <c r="AG109" s="401"/>
      <c r="AH109" s="401"/>
      <c r="AI109" s="401"/>
      <c r="AJ109" s="401"/>
      <c r="AK109" s="401"/>
      <c r="AL109" s="401"/>
      <c r="AM109" s="401"/>
      <c r="AN109" s="398"/>
      <c r="AO109" s="398"/>
    </row>
    <row r="110" spans="1:41" s="374" customFormat="1" ht="15" hidden="1">
      <c r="A110" s="370" t="s">
        <v>790</v>
      </c>
      <c r="B110" s="384" t="s">
        <v>221</v>
      </c>
      <c r="C110" s="369" t="s">
        <v>222</v>
      </c>
      <c r="D110" s="373"/>
      <c r="E110" s="373"/>
      <c r="F110" s="373"/>
      <c r="G110" s="373">
        <f t="shared" si="15"/>
        <v>0</v>
      </c>
      <c r="H110" s="373"/>
      <c r="I110" s="373"/>
      <c r="J110" s="373"/>
      <c r="K110" s="373">
        <f t="shared" si="14"/>
        <v>0</v>
      </c>
      <c r="L110" s="373"/>
      <c r="M110" s="373"/>
      <c r="N110" s="373"/>
      <c r="O110" s="373">
        <f t="shared" si="16"/>
        <v>0</v>
      </c>
      <c r="P110" s="373"/>
      <c r="Q110" s="373"/>
      <c r="R110" s="373"/>
      <c r="S110" s="373">
        <f t="shared" si="22"/>
        <v>0</v>
      </c>
      <c r="T110" s="373"/>
      <c r="U110" s="373"/>
      <c r="V110" s="382"/>
      <c r="W110" s="382"/>
      <c r="X110" s="397"/>
      <c r="Y110" s="397"/>
      <c r="Z110" s="397"/>
      <c r="AA110" s="397"/>
      <c r="AB110" s="397"/>
      <c r="AC110" s="397"/>
      <c r="AD110" s="397"/>
      <c r="AE110" s="397"/>
      <c r="AF110" s="397"/>
      <c r="AG110" s="397"/>
      <c r="AH110" s="397"/>
      <c r="AI110" s="397"/>
      <c r="AJ110" s="397"/>
      <c r="AK110" s="397"/>
      <c r="AL110" s="397"/>
      <c r="AM110" s="397"/>
      <c r="AN110" s="398"/>
      <c r="AO110" s="398"/>
    </row>
    <row r="111" spans="1:41" s="374" customFormat="1" ht="15" hidden="1">
      <c r="A111" s="370" t="s">
        <v>791</v>
      </c>
      <c r="B111" s="384" t="s">
        <v>461</v>
      </c>
      <c r="C111" s="369" t="s">
        <v>223</v>
      </c>
      <c r="D111" s="373"/>
      <c r="E111" s="373"/>
      <c r="F111" s="373"/>
      <c r="G111" s="373">
        <f t="shared" si="15"/>
        <v>0</v>
      </c>
      <c r="H111" s="373"/>
      <c r="I111" s="373"/>
      <c r="J111" s="373"/>
      <c r="K111" s="373">
        <f t="shared" si="14"/>
        <v>0</v>
      </c>
      <c r="L111" s="373"/>
      <c r="M111" s="373"/>
      <c r="N111" s="373"/>
      <c r="O111" s="373">
        <f t="shared" si="16"/>
        <v>0</v>
      </c>
      <c r="P111" s="373"/>
      <c r="Q111" s="373"/>
      <c r="R111" s="373"/>
      <c r="S111" s="373">
        <f t="shared" si="22"/>
        <v>0</v>
      </c>
      <c r="T111" s="373"/>
      <c r="U111" s="373"/>
      <c r="V111" s="382"/>
      <c r="W111" s="382"/>
      <c r="X111" s="397"/>
      <c r="Y111" s="397"/>
      <c r="Z111" s="397"/>
      <c r="AA111" s="397"/>
      <c r="AB111" s="397"/>
      <c r="AC111" s="397"/>
      <c r="AD111" s="397"/>
      <c r="AE111" s="397"/>
      <c r="AF111" s="397"/>
      <c r="AG111" s="397"/>
      <c r="AH111" s="397"/>
      <c r="AI111" s="397"/>
      <c r="AJ111" s="397"/>
      <c r="AK111" s="397"/>
      <c r="AL111" s="397"/>
      <c r="AM111" s="397"/>
      <c r="AN111" s="398"/>
      <c r="AO111" s="398"/>
    </row>
    <row r="112" spans="1:41" s="374" customFormat="1" ht="15">
      <c r="A112" s="370" t="s">
        <v>792</v>
      </c>
      <c r="B112" s="400" t="s">
        <v>425</v>
      </c>
      <c r="C112" s="369" t="s">
        <v>224</v>
      </c>
      <c r="D112" s="373"/>
      <c r="E112" s="373"/>
      <c r="F112" s="373"/>
      <c r="G112" s="373">
        <f t="shared" si="15"/>
        <v>0</v>
      </c>
      <c r="H112" s="373"/>
      <c r="I112" s="373"/>
      <c r="J112" s="373"/>
      <c r="K112" s="373">
        <f t="shared" si="14"/>
        <v>0</v>
      </c>
      <c r="L112" s="373"/>
      <c r="M112" s="373">
        <v>74940</v>
      </c>
      <c r="N112" s="373"/>
      <c r="O112" s="373">
        <v>74940</v>
      </c>
      <c r="P112" s="373"/>
      <c r="Q112" s="373"/>
      <c r="R112" s="373"/>
      <c r="S112" s="373">
        <f t="shared" si="22"/>
        <v>0</v>
      </c>
      <c r="T112" s="373"/>
      <c r="U112" s="373"/>
      <c r="V112" s="382">
        <f>SUM(D112)</f>
        <v>0</v>
      </c>
      <c r="W112" s="382">
        <f>SUM(G112+O112)</f>
        <v>74940</v>
      </c>
      <c r="X112" s="402"/>
      <c r="Y112" s="402"/>
      <c r="Z112" s="402"/>
      <c r="AA112" s="402"/>
      <c r="AB112" s="402"/>
      <c r="AC112" s="402"/>
      <c r="AD112" s="402"/>
      <c r="AE112" s="402"/>
      <c r="AF112" s="402"/>
      <c r="AG112" s="402"/>
      <c r="AH112" s="402"/>
      <c r="AI112" s="402"/>
      <c r="AJ112" s="402"/>
      <c r="AK112" s="402"/>
      <c r="AL112" s="402"/>
      <c r="AM112" s="402"/>
      <c r="AN112" s="398"/>
      <c r="AO112" s="398"/>
    </row>
    <row r="113" spans="1:41" s="374" customFormat="1" ht="15">
      <c r="A113" s="370" t="s">
        <v>793</v>
      </c>
      <c r="B113" s="400" t="s">
        <v>225</v>
      </c>
      <c r="C113" s="369" t="s">
        <v>226</v>
      </c>
      <c r="D113" s="373"/>
      <c r="E113" s="373"/>
      <c r="F113" s="373"/>
      <c r="G113" s="373">
        <f t="shared" si="15"/>
        <v>0</v>
      </c>
      <c r="H113" s="373"/>
      <c r="I113" s="373"/>
      <c r="J113" s="373"/>
      <c r="K113" s="373">
        <f t="shared" si="14"/>
        <v>0</v>
      </c>
      <c r="L113" s="373"/>
      <c r="M113" s="373"/>
      <c r="N113" s="373"/>
      <c r="O113" s="373">
        <f t="shared" si="16"/>
        <v>0</v>
      </c>
      <c r="P113" s="373"/>
      <c r="Q113" s="373"/>
      <c r="R113" s="373"/>
      <c r="S113" s="373">
        <f t="shared" si="22"/>
        <v>0</v>
      </c>
      <c r="T113" s="373"/>
      <c r="U113" s="373"/>
      <c r="V113" s="382">
        <f>SUM(D113)</f>
        <v>0</v>
      </c>
      <c r="W113" s="382">
        <f>SUM(G113)</f>
        <v>0</v>
      </c>
      <c r="X113" s="401"/>
      <c r="Y113" s="401"/>
      <c r="Z113" s="401"/>
      <c r="AA113" s="401"/>
      <c r="AB113" s="401"/>
      <c r="AC113" s="401"/>
      <c r="AD113" s="401"/>
      <c r="AE113" s="401"/>
      <c r="AF113" s="401"/>
      <c r="AG113" s="401"/>
      <c r="AH113" s="401"/>
      <c r="AI113" s="401"/>
      <c r="AJ113" s="401"/>
      <c r="AK113" s="401"/>
      <c r="AL113" s="401"/>
      <c r="AM113" s="401"/>
      <c r="AN113" s="398"/>
      <c r="AO113" s="398"/>
    </row>
    <row r="114" spans="1:41" s="374" customFormat="1" ht="15">
      <c r="A114" s="370" t="s">
        <v>794</v>
      </c>
      <c r="B114" s="400" t="s">
        <v>227</v>
      </c>
      <c r="C114" s="369" t="s">
        <v>228</v>
      </c>
      <c r="D114" s="373">
        <v>4771</v>
      </c>
      <c r="E114" s="373">
        <v>4771</v>
      </c>
      <c r="F114" s="373">
        <v>2064</v>
      </c>
      <c r="G114" s="373">
        <f t="shared" si="15"/>
        <v>6835</v>
      </c>
      <c r="H114" s="373">
        <v>465</v>
      </c>
      <c r="I114" s="373">
        <f>G114+H114</f>
        <v>7300</v>
      </c>
      <c r="J114" s="373">
        <f>5419+233</f>
        <v>5652</v>
      </c>
      <c r="K114" s="373">
        <f t="shared" si="14"/>
        <v>12952</v>
      </c>
      <c r="L114" s="373"/>
      <c r="M114" s="373"/>
      <c r="N114" s="373"/>
      <c r="O114" s="373">
        <f t="shared" si="16"/>
        <v>0</v>
      </c>
      <c r="P114" s="373"/>
      <c r="Q114" s="373"/>
      <c r="R114" s="373"/>
      <c r="S114" s="373">
        <f t="shared" si="22"/>
        <v>0</v>
      </c>
      <c r="T114" s="373"/>
      <c r="U114" s="373"/>
      <c r="V114" s="382">
        <f>SUM(D114)</f>
        <v>4771</v>
      </c>
      <c r="W114" s="382">
        <f>SUM(K114)</f>
        <v>12952</v>
      </c>
      <c r="X114" s="401"/>
      <c r="Y114" s="401"/>
      <c r="Z114" s="401"/>
      <c r="AA114" s="401"/>
      <c r="AB114" s="401"/>
      <c r="AC114" s="401"/>
      <c r="AD114" s="401"/>
      <c r="AE114" s="401"/>
      <c r="AF114" s="401"/>
      <c r="AG114" s="401"/>
      <c r="AH114" s="401"/>
      <c r="AI114" s="401"/>
      <c r="AJ114" s="401"/>
      <c r="AK114" s="401"/>
      <c r="AL114" s="401"/>
      <c r="AM114" s="401"/>
      <c r="AN114" s="398"/>
      <c r="AO114" s="398"/>
    </row>
    <row r="115" spans="1:41" s="374" customFormat="1" ht="15">
      <c r="A115" s="370" t="s">
        <v>795</v>
      </c>
      <c r="B115" s="400" t="s">
        <v>229</v>
      </c>
      <c r="C115" s="369" t="s">
        <v>230</v>
      </c>
      <c r="D115" s="373">
        <f>53040+42</f>
        <v>53082</v>
      </c>
      <c r="E115" s="373">
        <v>53169</v>
      </c>
      <c r="F115" s="373"/>
      <c r="G115" s="373">
        <f t="shared" si="15"/>
        <v>53169</v>
      </c>
      <c r="H115" s="373">
        <v>34</v>
      </c>
      <c r="I115" s="373">
        <f>G115+H115</f>
        <v>53203</v>
      </c>
      <c r="J115" s="373"/>
      <c r="K115" s="373">
        <f t="shared" si="14"/>
        <v>53203</v>
      </c>
      <c r="L115" s="373"/>
      <c r="M115" s="373"/>
      <c r="N115" s="373"/>
      <c r="O115" s="373">
        <f t="shared" si="16"/>
        <v>0</v>
      </c>
      <c r="P115" s="373"/>
      <c r="Q115" s="373"/>
      <c r="R115" s="373"/>
      <c r="S115" s="373">
        <f t="shared" si="22"/>
        <v>0</v>
      </c>
      <c r="T115" s="373"/>
      <c r="U115" s="373"/>
      <c r="V115" s="382">
        <f>SUM(D115)</f>
        <v>53082</v>
      </c>
      <c r="W115" s="382">
        <f>SUM(I115)</f>
        <v>53203</v>
      </c>
      <c r="X115" s="401"/>
      <c r="Y115" s="401"/>
      <c r="Z115" s="401"/>
      <c r="AA115" s="401"/>
      <c r="AB115" s="401"/>
      <c r="AC115" s="401"/>
      <c r="AD115" s="401"/>
      <c r="AE115" s="401"/>
      <c r="AF115" s="401"/>
      <c r="AG115" s="401"/>
      <c r="AH115" s="401"/>
      <c r="AI115" s="401"/>
      <c r="AJ115" s="401"/>
      <c r="AK115" s="401"/>
      <c r="AL115" s="401"/>
      <c r="AM115" s="401"/>
      <c r="AN115" s="398"/>
      <c r="AO115" s="398"/>
    </row>
    <row r="116" spans="1:41" s="374" customFormat="1" ht="15">
      <c r="A116" s="370" t="s">
        <v>796</v>
      </c>
      <c r="B116" s="400" t="s">
        <v>231</v>
      </c>
      <c r="C116" s="369" t="s">
        <v>232</v>
      </c>
      <c r="D116" s="373"/>
      <c r="E116" s="373"/>
      <c r="F116" s="373"/>
      <c r="G116" s="373">
        <f t="shared" si="15"/>
        <v>0</v>
      </c>
      <c r="H116" s="373"/>
      <c r="I116" s="373"/>
      <c r="J116" s="373"/>
      <c r="K116" s="373">
        <f t="shared" si="14"/>
        <v>0</v>
      </c>
      <c r="L116" s="373"/>
      <c r="M116" s="373"/>
      <c r="N116" s="373"/>
      <c r="O116" s="373">
        <f t="shared" si="16"/>
        <v>0</v>
      </c>
      <c r="P116" s="373"/>
      <c r="Q116" s="373"/>
      <c r="R116" s="373"/>
      <c r="S116" s="373">
        <f t="shared" si="22"/>
        <v>0</v>
      </c>
      <c r="T116" s="373"/>
      <c r="U116" s="373"/>
      <c r="V116" s="382">
        <f>SUM(D116)</f>
        <v>0</v>
      </c>
      <c r="W116" s="382">
        <f>SUM(G116)</f>
        <v>0</v>
      </c>
      <c r="X116" s="401"/>
      <c r="Y116" s="401"/>
      <c r="Z116" s="401"/>
      <c r="AA116" s="401"/>
      <c r="AB116" s="401"/>
      <c r="AC116" s="401"/>
      <c r="AD116" s="401"/>
      <c r="AE116" s="401"/>
      <c r="AF116" s="401"/>
      <c r="AG116" s="401"/>
      <c r="AH116" s="401"/>
      <c r="AI116" s="401"/>
      <c r="AJ116" s="401"/>
      <c r="AK116" s="401"/>
      <c r="AL116" s="401"/>
      <c r="AM116" s="401"/>
      <c r="AN116" s="398"/>
      <c r="AO116" s="398"/>
    </row>
    <row r="117" spans="1:41" s="374" customFormat="1" ht="15">
      <c r="A117" s="370" t="s">
        <v>797</v>
      </c>
      <c r="B117" s="400" t="s">
        <v>233</v>
      </c>
      <c r="C117" s="369" t="s">
        <v>234</v>
      </c>
      <c r="D117" s="373"/>
      <c r="E117" s="373"/>
      <c r="F117" s="373"/>
      <c r="G117" s="373">
        <f t="shared" si="15"/>
        <v>0</v>
      </c>
      <c r="H117" s="373"/>
      <c r="I117" s="373"/>
      <c r="J117" s="373"/>
      <c r="K117" s="373">
        <f t="shared" si="14"/>
        <v>0</v>
      </c>
      <c r="L117" s="373"/>
      <c r="M117" s="373"/>
      <c r="N117" s="373"/>
      <c r="O117" s="373">
        <f t="shared" si="16"/>
        <v>0</v>
      </c>
      <c r="P117" s="373"/>
      <c r="Q117" s="373"/>
      <c r="R117" s="373"/>
      <c r="S117" s="373">
        <f t="shared" si="22"/>
        <v>0</v>
      </c>
      <c r="T117" s="373"/>
      <c r="U117" s="373"/>
      <c r="V117" s="382"/>
      <c r="W117" s="382"/>
      <c r="X117" s="401"/>
      <c r="Y117" s="401"/>
      <c r="Z117" s="401"/>
      <c r="AA117" s="401"/>
      <c r="AB117" s="401"/>
      <c r="AC117" s="401"/>
      <c r="AD117" s="401"/>
      <c r="AE117" s="401"/>
      <c r="AF117" s="401"/>
      <c r="AG117" s="401"/>
      <c r="AH117" s="401"/>
      <c r="AI117" s="401"/>
      <c r="AJ117" s="401"/>
      <c r="AK117" s="401"/>
      <c r="AL117" s="401"/>
      <c r="AM117" s="401"/>
      <c r="AN117" s="398"/>
      <c r="AO117" s="398"/>
    </row>
    <row r="118" spans="1:41" s="374" customFormat="1" ht="15">
      <c r="A118" s="370" t="s">
        <v>798</v>
      </c>
      <c r="B118" s="400" t="s">
        <v>235</v>
      </c>
      <c r="C118" s="369" t="s">
        <v>236</v>
      </c>
      <c r="D118" s="373"/>
      <c r="E118" s="373"/>
      <c r="F118" s="373"/>
      <c r="G118" s="373">
        <f t="shared" si="15"/>
        <v>0</v>
      </c>
      <c r="H118" s="373"/>
      <c r="I118" s="373"/>
      <c r="J118" s="373"/>
      <c r="K118" s="373">
        <f t="shared" si="14"/>
        <v>0</v>
      </c>
      <c r="L118" s="373"/>
      <c r="M118" s="373"/>
      <c r="N118" s="373"/>
      <c r="O118" s="373">
        <f t="shared" si="16"/>
        <v>0</v>
      </c>
      <c r="P118" s="373"/>
      <c r="Q118" s="373"/>
      <c r="R118" s="373"/>
      <c r="S118" s="373">
        <f t="shared" si="22"/>
        <v>0</v>
      </c>
      <c r="T118" s="373"/>
      <c r="U118" s="373"/>
      <c r="V118" s="382"/>
      <c r="W118" s="382"/>
      <c r="X118" s="401"/>
      <c r="Y118" s="401"/>
      <c r="Z118" s="401"/>
      <c r="AA118" s="401"/>
      <c r="AB118" s="401"/>
      <c r="AC118" s="401"/>
      <c r="AD118" s="401"/>
      <c r="AE118" s="401"/>
      <c r="AF118" s="401"/>
      <c r="AG118" s="401"/>
      <c r="AH118" s="401"/>
      <c r="AI118" s="401"/>
      <c r="AJ118" s="401"/>
      <c r="AK118" s="401"/>
      <c r="AL118" s="401"/>
      <c r="AM118" s="401"/>
      <c r="AN118" s="398"/>
      <c r="AO118" s="398"/>
    </row>
    <row r="119" spans="1:41" s="374" customFormat="1" ht="15">
      <c r="A119" s="370" t="s">
        <v>799</v>
      </c>
      <c r="B119" s="403" t="s">
        <v>426</v>
      </c>
      <c r="C119" s="383" t="s">
        <v>237</v>
      </c>
      <c r="D119" s="373">
        <f>SUM(D112,D107,D113,D114,D115,D116,D117,D118)</f>
        <v>57853</v>
      </c>
      <c r="E119" s="373">
        <f>SUM(E112,E107,E113,E114,E115,E116,E117,E118)</f>
        <v>57940</v>
      </c>
      <c r="F119" s="373">
        <f>SUM(F112,F107,F113,F114,F115,F116,F117,F118)</f>
        <v>2064</v>
      </c>
      <c r="G119" s="373">
        <f t="shared" si="15"/>
        <v>60004</v>
      </c>
      <c r="H119" s="373"/>
      <c r="I119" s="373"/>
      <c r="J119" s="373"/>
      <c r="K119" s="373">
        <f t="shared" si="14"/>
        <v>0</v>
      </c>
      <c r="L119" s="373">
        <f>SUM(L112,L107,L113,L114,L115,L116,L117,L118)</f>
        <v>0</v>
      </c>
      <c r="M119" s="373">
        <f>SUM(M112,M107,M113,M114,M115,M116,M117,M118)</f>
        <v>74940</v>
      </c>
      <c r="N119" s="373">
        <f>SUM(N112,N107,N113,N114,N115,N116,N117,N118)</f>
        <v>0</v>
      </c>
      <c r="O119" s="373">
        <f>SUM(O112,O107,O113,O114,O115,O116,O117,O118)</f>
        <v>74940</v>
      </c>
      <c r="P119" s="373"/>
      <c r="Q119" s="373"/>
      <c r="R119" s="373"/>
      <c r="S119" s="373">
        <f t="shared" si="22"/>
        <v>0</v>
      </c>
      <c r="T119" s="373">
        <f>SUM(T112,T107,T113,T114,T115,T116,T117,T118)</f>
        <v>0</v>
      </c>
      <c r="U119" s="373"/>
      <c r="V119" s="373">
        <f>SUM(V112,V107,V113,V114,V115,V116,V117,V118)</f>
        <v>57853</v>
      </c>
      <c r="W119" s="373">
        <f>SUM(W112,W107,W113,W114,W115,W116,W117,W118)</f>
        <v>141095</v>
      </c>
      <c r="X119" s="402"/>
      <c r="Y119" s="402"/>
      <c r="Z119" s="402"/>
      <c r="AA119" s="402"/>
      <c r="AB119" s="402"/>
      <c r="AC119" s="402"/>
      <c r="AD119" s="402"/>
      <c r="AE119" s="402"/>
      <c r="AF119" s="402"/>
      <c r="AG119" s="402"/>
      <c r="AH119" s="402"/>
      <c r="AI119" s="402"/>
      <c r="AJ119" s="402"/>
      <c r="AK119" s="402"/>
      <c r="AL119" s="402"/>
      <c r="AM119" s="402"/>
      <c r="AN119" s="398"/>
      <c r="AO119" s="398"/>
    </row>
    <row r="120" spans="1:41" s="374" customFormat="1" ht="15" hidden="1">
      <c r="A120" s="370" t="s">
        <v>960</v>
      </c>
      <c r="B120" s="400" t="s">
        <v>238</v>
      </c>
      <c r="C120" s="369" t="s">
        <v>239</v>
      </c>
      <c r="D120" s="373"/>
      <c r="E120" s="373"/>
      <c r="F120" s="373"/>
      <c r="G120" s="373">
        <f t="shared" si="15"/>
        <v>0</v>
      </c>
      <c r="H120" s="373"/>
      <c r="I120" s="373"/>
      <c r="J120" s="373"/>
      <c r="K120" s="373">
        <f t="shared" si="14"/>
        <v>0</v>
      </c>
      <c r="L120" s="373"/>
      <c r="M120" s="373"/>
      <c r="N120" s="373"/>
      <c r="O120" s="373">
        <f t="shared" si="16"/>
        <v>0</v>
      </c>
      <c r="P120" s="373"/>
      <c r="Q120" s="373"/>
      <c r="R120" s="373"/>
      <c r="S120" s="373">
        <f t="shared" si="22"/>
        <v>0</v>
      </c>
      <c r="T120" s="373"/>
      <c r="U120" s="373"/>
      <c r="V120" s="382">
        <f>SUM(D120:T120)</f>
        <v>0</v>
      </c>
      <c r="W120" s="382"/>
      <c r="X120" s="401"/>
      <c r="Y120" s="401"/>
      <c r="Z120" s="401"/>
      <c r="AA120" s="401"/>
      <c r="AB120" s="401"/>
      <c r="AC120" s="401"/>
      <c r="AD120" s="401"/>
      <c r="AE120" s="401"/>
      <c r="AF120" s="401"/>
      <c r="AG120" s="401"/>
      <c r="AH120" s="401"/>
      <c r="AI120" s="401"/>
      <c r="AJ120" s="401"/>
      <c r="AK120" s="401"/>
      <c r="AL120" s="401"/>
      <c r="AM120" s="401"/>
      <c r="AN120" s="398"/>
      <c r="AO120" s="398"/>
    </row>
    <row r="121" spans="1:41" s="374" customFormat="1" ht="15" hidden="1">
      <c r="A121" s="370" t="s">
        <v>961</v>
      </c>
      <c r="B121" s="384" t="s">
        <v>240</v>
      </c>
      <c r="C121" s="369" t="s">
        <v>241</v>
      </c>
      <c r="D121" s="373"/>
      <c r="E121" s="373"/>
      <c r="F121" s="373"/>
      <c r="G121" s="373">
        <f t="shared" si="15"/>
        <v>0</v>
      </c>
      <c r="H121" s="373"/>
      <c r="I121" s="373"/>
      <c r="J121" s="373"/>
      <c r="K121" s="373">
        <f t="shared" si="14"/>
        <v>0</v>
      </c>
      <c r="L121" s="373"/>
      <c r="M121" s="373"/>
      <c r="N121" s="373"/>
      <c r="O121" s="373">
        <f t="shared" si="16"/>
        <v>0</v>
      </c>
      <c r="P121" s="373"/>
      <c r="Q121" s="373"/>
      <c r="R121" s="373"/>
      <c r="S121" s="373">
        <f t="shared" si="22"/>
        <v>0</v>
      </c>
      <c r="T121" s="373"/>
      <c r="U121" s="373"/>
      <c r="V121" s="382">
        <f>SUM(D121:T121)</f>
        <v>0</v>
      </c>
      <c r="W121" s="382"/>
      <c r="X121" s="397"/>
      <c r="Y121" s="397"/>
      <c r="Z121" s="397"/>
      <c r="AA121" s="397"/>
      <c r="AB121" s="397"/>
      <c r="AC121" s="397"/>
      <c r="AD121" s="397"/>
      <c r="AE121" s="397"/>
      <c r="AF121" s="397"/>
      <c r="AG121" s="397"/>
      <c r="AH121" s="397"/>
      <c r="AI121" s="397"/>
      <c r="AJ121" s="397"/>
      <c r="AK121" s="397"/>
      <c r="AL121" s="397"/>
      <c r="AM121" s="397"/>
      <c r="AN121" s="398"/>
      <c r="AO121" s="398"/>
    </row>
    <row r="122" spans="1:41" s="374" customFormat="1" ht="15" hidden="1">
      <c r="A122" s="370" t="s">
        <v>962</v>
      </c>
      <c r="B122" s="400" t="s">
        <v>462</v>
      </c>
      <c r="C122" s="369" t="s">
        <v>242</v>
      </c>
      <c r="D122" s="373"/>
      <c r="E122" s="373"/>
      <c r="F122" s="373"/>
      <c r="G122" s="373">
        <f t="shared" si="15"/>
        <v>0</v>
      </c>
      <c r="H122" s="373"/>
      <c r="I122" s="373"/>
      <c r="J122" s="373"/>
      <c r="K122" s="373">
        <f t="shared" si="14"/>
        <v>0</v>
      </c>
      <c r="L122" s="373"/>
      <c r="M122" s="373"/>
      <c r="N122" s="373"/>
      <c r="O122" s="373">
        <f t="shared" si="16"/>
        <v>0</v>
      </c>
      <c r="P122" s="373"/>
      <c r="Q122" s="373"/>
      <c r="R122" s="373"/>
      <c r="S122" s="373">
        <f t="shared" si="22"/>
        <v>0</v>
      </c>
      <c r="T122" s="373"/>
      <c r="U122" s="373"/>
      <c r="V122" s="382">
        <f>SUM(D122:T122)</f>
        <v>0</v>
      </c>
      <c r="W122" s="382"/>
      <c r="X122" s="401"/>
      <c r="Y122" s="401"/>
      <c r="Z122" s="401"/>
      <c r="AA122" s="401"/>
      <c r="AB122" s="401"/>
      <c r="AC122" s="401"/>
      <c r="AD122" s="401"/>
      <c r="AE122" s="401"/>
      <c r="AF122" s="401"/>
      <c r="AG122" s="401"/>
      <c r="AH122" s="401"/>
      <c r="AI122" s="401"/>
      <c r="AJ122" s="401"/>
      <c r="AK122" s="401"/>
      <c r="AL122" s="401"/>
      <c r="AM122" s="401"/>
      <c r="AN122" s="398"/>
      <c r="AO122" s="398"/>
    </row>
    <row r="123" spans="1:41" s="374" customFormat="1" ht="15" hidden="1">
      <c r="A123" s="370" t="s">
        <v>963</v>
      </c>
      <c r="B123" s="400" t="s">
        <v>431</v>
      </c>
      <c r="C123" s="369" t="s">
        <v>243</v>
      </c>
      <c r="D123" s="373"/>
      <c r="E123" s="373"/>
      <c r="F123" s="373"/>
      <c r="G123" s="373">
        <f t="shared" si="15"/>
        <v>0</v>
      </c>
      <c r="H123" s="373"/>
      <c r="I123" s="373"/>
      <c r="J123" s="373"/>
      <c r="K123" s="373">
        <f t="shared" si="14"/>
        <v>0</v>
      </c>
      <c r="L123" s="373"/>
      <c r="M123" s="373"/>
      <c r="N123" s="373"/>
      <c r="O123" s="373">
        <f t="shared" si="16"/>
        <v>0</v>
      </c>
      <c r="P123" s="373"/>
      <c r="Q123" s="373"/>
      <c r="R123" s="373"/>
      <c r="S123" s="373">
        <f t="shared" si="22"/>
        <v>0</v>
      </c>
      <c r="T123" s="373"/>
      <c r="U123" s="373"/>
      <c r="V123" s="382">
        <f>SUM(D123:T123)</f>
        <v>0</v>
      </c>
      <c r="W123" s="382"/>
      <c r="X123" s="401"/>
      <c r="Y123" s="401"/>
      <c r="Z123" s="401"/>
      <c r="AA123" s="401"/>
      <c r="AB123" s="401"/>
      <c r="AC123" s="401"/>
      <c r="AD123" s="401"/>
      <c r="AE123" s="401"/>
      <c r="AF123" s="401"/>
      <c r="AG123" s="401"/>
      <c r="AH123" s="401"/>
      <c r="AI123" s="401"/>
      <c r="AJ123" s="401"/>
      <c r="AK123" s="401"/>
      <c r="AL123" s="401"/>
      <c r="AM123" s="401"/>
      <c r="AN123" s="398"/>
      <c r="AO123" s="398"/>
    </row>
    <row r="124" spans="1:41" s="374" customFormat="1" ht="15">
      <c r="A124" s="370" t="s">
        <v>960</v>
      </c>
      <c r="B124" s="403" t="s">
        <v>432</v>
      </c>
      <c r="C124" s="383" t="s">
        <v>247</v>
      </c>
      <c r="D124" s="373"/>
      <c r="E124" s="373"/>
      <c r="F124" s="373"/>
      <c r="G124" s="373">
        <f t="shared" si="15"/>
        <v>0</v>
      </c>
      <c r="H124" s="373"/>
      <c r="I124" s="373"/>
      <c r="J124" s="373"/>
      <c r="K124" s="373">
        <f t="shared" si="14"/>
        <v>0</v>
      </c>
      <c r="L124" s="373"/>
      <c r="M124" s="373"/>
      <c r="N124" s="373"/>
      <c r="O124" s="373">
        <f t="shared" si="16"/>
        <v>0</v>
      </c>
      <c r="P124" s="373"/>
      <c r="Q124" s="373"/>
      <c r="R124" s="373"/>
      <c r="S124" s="373">
        <f t="shared" si="22"/>
        <v>0</v>
      </c>
      <c r="T124" s="373"/>
      <c r="U124" s="373"/>
      <c r="V124" s="382"/>
      <c r="W124" s="382"/>
      <c r="X124" s="402"/>
      <c r="Y124" s="402"/>
      <c r="Z124" s="402"/>
      <c r="AA124" s="402"/>
      <c r="AB124" s="402"/>
      <c r="AC124" s="402"/>
      <c r="AD124" s="402"/>
      <c r="AE124" s="402"/>
      <c r="AF124" s="402"/>
      <c r="AG124" s="402"/>
      <c r="AH124" s="402"/>
      <c r="AI124" s="402"/>
      <c r="AJ124" s="402"/>
      <c r="AK124" s="402"/>
      <c r="AL124" s="402"/>
      <c r="AM124" s="402"/>
      <c r="AN124" s="398"/>
      <c r="AO124" s="398"/>
    </row>
    <row r="125" spans="1:41" s="374" customFormat="1" ht="15">
      <c r="A125" s="370" t="s">
        <v>961</v>
      </c>
      <c r="B125" s="403" t="s">
        <v>248</v>
      </c>
      <c r="C125" s="383" t="s">
        <v>249</v>
      </c>
      <c r="D125" s="373"/>
      <c r="E125" s="373"/>
      <c r="F125" s="373"/>
      <c r="G125" s="373">
        <f t="shared" si="15"/>
        <v>0</v>
      </c>
      <c r="H125" s="373"/>
      <c r="I125" s="373"/>
      <c r="J125" s="373"/>
      <c r="K125" s="373">
        <f t="shared" si="14"/>
        <v>0</v>
      </c>
      <c r="L125" s="373"/>
      <c r="M125" s="373"/>
      <c r="N125" s="373"/>
      <c r="O125" s="373">
        <f t="shared" si="16"/>
        <v>0</v>
      </c>
      <c r="P125" s="373"/>
      <c r="Q125" s="373"/>
      <c r="R125" s="373"/>
      <c r="S125" s="373">
        <f t="shared" si="22"/>
        <v>0</v>
      </c>
      <c r="T125" s="373"/>
      <c r="U125" s="373"/>
      <c r="V125" s="382"/>
      <c r="W125" s="382"/>
      <c r="X125" s="397"/>
      <c r="Y125" s="397"/>
      <c r="Z125" s="397"/>
      <c r="AA125" s="397"/>
      <c r="AB125" s="397"/>
      <c r="AC125" s="397"/>
      <c r="AD125" s="397"/>
      <c r="AE125" s="397"/>
      <c r="AF125" s="397"/>
      <c r="AG125" s="397"/>
      <c r="AH125" s="397"/>
      <c r="AI125" s="397"/>
      <c r="AJ125" s="397"/>
      <c r="AK125" s="397"/>
      <c r="AL125" s="397"/>
      <c r="AM125" s="397"/>
      <c r="AN125" s="398"/>
      <c r="AO125" s="398"/>
    </row>
    <row r="126" spans="1:41" s="374" customFormat="1" ht="15.75">
      <c r="A126" s="370" t="s">
        <v>962</v>
      </c>
      <c r="B126" s="408" t="s">
        <v>466</v>
      </c>
      <c r="C126" s="409" t="s">
        <v>250</v>
      </c>
      <c r="D126" s="396">
        <f>SUM(D119,D124,D125)</f>
        <v>57853</v>
      </c>
      <c r="E126" s="396">
        <f aca="true" t="shared" si="23" ref="E126:W126">SUM(E119,E124,E125)</f>
        <v>57940</v>
      </c>
      <c r="F126" s="396">
        <f t="shared" si="23"/>
        <v>2064</v>
      </c>
      <c r="G126" s="396">
        <f t="shared" si="15"/>
        <v>60004</v>
      </c>
      <c r="H126" s="396">
        <f>F126+G126</f>
        <v>62068</v>
      </c>
      <c r="I126" s="396">
        <f>G126+H126</f>
        <v>122072</v>
      </c>
      <c r="J126" s="396">
        <f>H126+I126</f>
        <v>184140</v>
      </c>
      <c r="K126" s="396">
        <f t="shared" si="14"/>
        <v>306212</v>
      </c>
      <c r="L126" s="396">
        <f t="shared" si="23"/>
        <v>0</v>
      </c>
      <c r="M126" s="396">
        <f t="shared" si="23"/>
        <v>74940</v>
      </c>
      <c r="N126" s="396">
        <f t="shared" si="23"/>
        <v>0</v>
      </c>
      <c r="O126" s="396">
        <f t="shared" si="23"/>
        <v>74940</v>
      </c>
      <c r="P126" s="396">
        <f t="shared" si="23"/>
        <v>0</v>
      </c>
      <c r="Q126" s="396">
        <f t="shared" si="23"/>
        <v>0</v>
      </c>
      <c r="R126" s="396">
        <f t="shared" si="23"/>
        <v>0</v>
      </c>
      <c r="S126" s="396">
        <f t="shared" si="23"/>
        <v>0</v>
      </c>
      <c r="T126" s="396">
        <f t="shared" si="23"/>
        <v>0</v>
      </c>
      <c r="U126" s="396">
        <f t="shared" si="23"/>
        <v>0</v>
      </c>
      <c r="V126" s="396">
        <f t="shared" si="23"/>
        <v>57853</v>
      </c>
      <c r="W126" s="396">
        <f t="shared" si="23"/>
        <v>141095</v>
      </c>
      <c r="X126" s="402"/>
      <c r="Y126" s="402"/>
      <c r="Z126" s="402"/>
      <c r="AA126" s="402"/>
      <c r="AB126" s="402"/>
      <c r="AC126" s="402"/>
      <c r="AD126" s="402"/>
      <c r="AE126" s="402"/>
      <c r="AF126" s="402"/>
      <c r="AG126" s="402"/>
      <c r="AH126" s="402"/>
      <c r="AI126" s="402"/>
      <c r="AJ126" s="402"/>
      <c r="AK126" s="402"/>
      <c r="AL126" s="402"/>
      <c r="AM126" s="402"/>
      <c r="AN126" s="398"/>
      <c r="AO126" s="398"/>
    </row>
    <row r="127" spans="1:41" ht="15.75">
      <c r="A127" s="370" t="s">
        <v>963</v>
      </c>
      <c r="B127" s="404" t="s">
        <v>503</v>
      </c>
      <c r="C127" s="405"/>
      <c r="D127" s="406">
        <f>SUM(D103,D126)</f>
        <v>313861</v>
      </c>
      <c r="E127" s="406">
        <f aca="true" t="shared" si="24" ref="E127:V127">SUM(E103,E126)</f>
        <v>259931</v>
      </c>
      <c r="F127" s="406">
        <f t="shared" si="24"/>
        <v>25657</v>
      </c>
      <c r="G127" s="406">
        <f aca="true" t="shared" si="25" ref="G127:L127">SUM(G103,G126)</f>
        <v>285588</v>
      </c>
      <c r="H127" s="406">
        <f t="shared" si="25"/>
        <v>62286</v>
      </c>
      <c r="I127" s="406">
        <f t="shared" si="25"/>
        <v>154228</v>
      </c>
      <c r="J127" s="406">
        <f t="shared" si="25"/>
        <v>185620</v>
      </c>
      <c r="K127" s="406">
        <f t="shared" si="25"/>
        <v>339848</v>
      </c>
      <c r="L127" s="406">
        <f t="shared" si="25"/>
        <v>379778</v>
      </c>
      <c r="M127" s="406">
        <f t="shared" si="24"/>
        <v>460268</v>
      </c>
      <c r="N127" s="406">
        <f t="shared" si="24"/>
        <v>-834</v>
      </c>
      <c r="O127" s="406">
        <f t="shared" si="24"/>
        <v>459434</v>
      </c>
      <c r="P127" s="406">
        <f t="shared" si="24"/>
        <v>0</v>
      </c>
      <c r="Q127" s="406">
        <f t="shared" si="24"/>
        <v>0</v>
      </c>
      <c r="R127" s="406">
        <f t="shared" si="24"/>
        <v>0</v>
      </c>
      <c r="S127" s="406">
        <f t="shared" si="24"/>
        <v>0</v>
      </c>
      <c r="T127" s="406">
        <f t="shared" si="24"/>
        <v>0</v>
      </c>
      <c r="U127" s="406">
        <f t="shared" si="24"/>
        <v>0</v>
      </c>
      <c r="V127" s="406">
        <f t="shared" si="24"/>
        <v>693639</v>
      </c>
      <c r="W127" s="406">
        <f>SUM(W103,W126)</f>
        <v>833146</v>
      </c>
      <c r="X127" s="407"/>
      <c r="Y127" s="407"/>
      <c r="Z127" s="407"/>
      <c r="AA127" s="407"/>
      <c r="AB127" s="407"/>
      <c r="AC127" s="407"/>
      <c r="AD127" s="407"/>
      <c r="AE127" s="407"/>
      <c r="AF127" s="407"/>
      <c r="AG127" s="407"/>
      <c r="AH127" s="407"/>
      <c r="AI127" s="407"/>
      <c r="AJ127" s="407"/>
      <c r="AK127" s="407"/>
      <c r="AL127" s="407"/>
      <c r="AM127" s="407"/>
      <c r="AN127" s="407"/>
      <c r="AO127" s="407"/>
    </row>
    <row r="128" spans="3:41" ht="15">
      <c r="C128" s="407"/>
      <c r="D128" s="407"/>
      <c r="E128" s="407"/>
      <c r="F128" s="407"/>
      <c r="G128" s="407"/>
      <c r="H128" s="407"/>
      <c r="I128" s="407"/>
      <c r="J128" s="407"/>
      <c r="K128" s="407"/>
      <c r="L128" s="407"/>
      <c r="M128" s="407"/>
      <c r="N128" s="407"/>
      <c r="O128" s="407"/>
      <c r="P128" s="407"/>
      <c r="Q128" s="407"/>
      <c r="R128" s="407"/>
      <c r="S128" s="407"/>
      <c r="T128" s="407"/>
      <c r="U128" s="407"/>
      <c r="V128" s="407"/>
      <c r="W128" s="407"/>
      <c r="X128" s="407"/>
      <c r="Y128" s="407"/>
      <c r="Z128" s="407"/>
      <c r="AA128" s="407"/>
      <c r="AB128" s="407"/>
      <c r="AC128" s="407"/>
      <c r="AD128" s="407"/>
      <c r="AE128" s="407"/>
      <c r="AF128" s="407"/>
      <c r="AG128" s="407"/>
      <c r="AH128" s="407"/>
      <c r="AI128" s="407"/>
      <c r="AJ128" s="407"/>
      <c r="AK128" s="407"/>
      <c r="AL128" s="407"/>
      <c r="AM128" s="407"/>
      <c r="AN128" s="407"/>
      <c r="AO128" s="407"/>
    </row>
    <row r="129" spans="3:41" ht="15">
      <c r="C129" s="407"/>
      <c r="D129" s="407"/>
      <c r="E129" s="407"/>
      <c r="F129" s="407"/>
      <c r="G129" s="407"/>
      <c r="H129" s="407"/>
      <c r="I129" s="407"/>
      <c r="J129" s="407"/>
      <c r="K129" s="407"/>
      <c r="L129" s="407"/>
      <c r="M129" s="407"/>
      <c r="N129" s="407"/>
      <c r="O129" s="407"/>
      <c r="P129" s="407"/>
      <c r="Q129" s="407"/>
      <c r="R129" s="407"/>
      <c r="S129" s="407"/>
      <c r="T129" s="407"/>
      <c r="U129" s="407"/>
      <c r="V129" s="407"/>
      <c r="W129" s="407"/>
      <c r="X129" s="407"/>
      <c r="Y129" s="407"/>
      <c r="Z129" s="407"/>
      <c r="AA129" s="407"/>
      <c r="AB129" s="407"/>
      <c r="AC129" s="407"/>
      <c r="AD129" s="407"/>
      <c r="AE129" s="407"/>
      <c r="AF129" s="407"/>
      <c r="AG129" s="407"/>
      <c r="AH129" s="407"/>
      <c r="AI129" s="407"/>
      <c r="AJ129" s="407"/>
      <c r="AK129" s="407"/>
      <c r="AL129" s="407"/>
      <c r="AM129" s="407"/>
      <c r="AN129" s="407"/>
      <c r="AO129" s="407"/>
    </row>
    <row r="130" spans="3:41" ht="15">
      <c r="C130" s="407"/>
      <c r="D130" s="407"/>
      <c r="E130" s="407"/>
      <c r="F130" s="407"/>
      <c r="G130" s="407"/>
      <c r="H130" s="407"/>
      <c r="I130" s="407"/>
      <c r="J130" s="407"/>
      <c r="K130" s="407"/>
      <c r="L130" s="407"/>
      <c r="M130" s="407"/>
      <c r="N130" s="407"/>
      <c r="O130" s="407"/>
      <c r="P130" s="407"/>
      <c r="Q130" s="407"/>
      <c r="R130" s="407"/>
      <c r="S130" s="407"/>
      <c r="T130" s="407"/>
      <c r="U130" s="407"/>
      <c r="V130" s="407"/>
      <c r="W130" s="407"/>
      <c r="X130" s="407"/>
      <c r="Y130" s="407"/>
      <c r="Z130" s="407"/>
      <c r="AA130" s="407"/>
      <c r="AB130" s="407"/>
      <c r="AC130" s="407"/>
      <c r="AD130" s="407"/>
      <c r="AE130" s="407"/>
      <c r="AF130" s="407"/>
      <c r="AG130" s="407"/>
      <c r="AH130" s="407"/>
      <c r="AI130" s="407"/>
      <c r="AJ130" s="407"/>
      <c r="AK130" s="407"/>
      <c r="AL130" s="407"/>
      <c r="AM130" s="407"/>
      <c r="AN130" s="407"/>
      <c r="AO130" s="407"/>
    </row>
    <row r="131" spans="3:41" ht="15">
      <c r="C131" s="407"/>
      <c r="D131" s="407"/>
      <c r="E131" s="407"/>
      <c r="F131" s="407"/>
      <c r="G131" s="407"/>
      <c r="H131" s="407"/>
      <c r="I131" s="407"/>
      <c r="J131" s="407"/>
      <c r="K131" s="407"/>
      <c r="L131" s="407"/>
      <c r="M131" s="407"/>
      <c r="N131" s="407"/>
      <c r="O131" s="407"/>
      <c r="P131" s="407"/>
      <c r="Q131" s="407"/>
      <c r="R131" s="407"/>
      <c r="S131" s="407"/>
      <c r="T131" s="407"/>
      <c r="U131" s="407"/>
      <c r="V131" s="407"/>
      <c r="W131" s="407"/>
      <c r="X131" s="407"/>
      <c r="Y131" s="407"/>
      <c r="Z131" s="407"/>
      <c r="AA131" s="407"/>
      <c r="AB131" s="407"/>
      <c r="AC131" s="407"/>
      <c r="AD131" s="407"/>
      <c r="AE131" s="407"/>
      <c r="AF131" s="407"/>
      <c r="AG131" s="407"/>
      <c r="AH131" s="407"/>
      <c r="AI131" s="407"/>
      <c r="AJ131" s="407"/>
      <c r="AK131" s="407"/>
      <c r="AL131" s="407"/>
      <c r="AM131" s="407"/>
      <c r="AN131" s="407"/>
      <c r="AO131" s="407"/>
    </row>
    <row r="132" spans="3:41" ht="15">
      <c r="C132" s="407"/>
      <c r="D132" s="407"/>
      <c r="E132" s="407"/>
      <c r="F132" s="407"/>
      <c r="G132" s="407"/>
      <c r="H132" s="407"/>
      <c r="I132" s="407"/>
      <c r="J132" s="407"/>
      <c r="K132" s="407"/>
      <c r="L132" s="407"/>
      <c r="M132" s="407"/>
      <c r="N132" s="407"/>
      <c r="O132" s="407"/>
      <c r="P132" s="407"/>
      <c r="Q132" s="407"/>
      <c r="R132" s="407"/>
      <c r="S132" s="407"/>
      <c r="T132" s="407"/>
      <c r="U132" s="407"/>
      <c r="V132" s="407"/>
      <c r="W132" s="407"/>
      <c r="X132" s="407"/>
      <c r="Y132" s="407"/>
      <c r="Z132" s="407"/>
      <c r="AA132" s="407"/>
      <c r="AB132" s="407"/>
      <c r="AC132" s="407"/>
      <c r="AD132" s="407"/>
      <c r="AE132" s="407"/>
      <c r="AF132" s="407"/>
      <c r="AG132" s="407"/>
      <c r="AH132" s="407"/>
      <c r="AI132" s="407"/>
      <c r="AJ132" s="407"/>
      <c r="AK132" s="407"/>
      <c r="AL132" s="407"/>
      <c r="AM132" s="407"/>
      <c r="AN132" s="407"/>
      <c r="AO132" s="407"/>
    </row>
    <row r="133" spans="3:41" ht="15">
      <c r="C133" s="407"/>
      <c r="D133" s="407"/>
      <c r="E133" s="407"/>
      <c r="F133" s="407"/>
      <c r="G133" s="407"/>
      <c r="H133" s="407"/>
      <c r="I133" s="407"/>
      <c r="J133" s="407"/>
      <c r="K133" s="407"/>
      <c r="L133" s="407"/>
      <c r="M133" s="407"/>
      <c r="N133" s="407"/>
      <c r="O133" s="407"/>
      <c r="P133" s="407"/>
      <c r="Q133" s="407"/>
      <c r="R133" s="407"/>
      <c r="S133" s="407"/>
      <c r="T133" s="407"/>
      <c r="U133" s="407"/>
      <c r="V133" s="407"/>
      <c r="W133" s="407"/>
      <c r="X133" s="407"/>
      <c r="Y133" s="407"/>
      <c r="Z133" s="407"/>
      <c r="AA133" s="407"/>
      <c r="AB133" s="407"/>
      <c r="AC133" s="407"/>
      <c r="AD133" s="407"/>
      <c r="AE133" s="407"/>
      <c r="AF133" s="407"/>
      <c r="AG133" s="407"/>
      <c r="AH133" s="407"/>
      <c r="AI133" s="407"/>
      <c r="AJ133" s="407"/>
      <c r="AK133" s="407"/>
      <c r="AL133" s="407"/>
      <c r="AM133" s="407"/>
      <c r="AN133" s="407"/>
      <c r="AO133" s="407"/>
    </row>
    <row r="134" spans="3:41" ht="15">
      <c r="C134" s="407"/>
      <c r="D134" s="407"/>
      <c r="E134" s="407"/>
      <c r="F134" s="407"/>
      <c r="G134" s="407"/>
      <c r="H134" s="407"/>
      <c r="I134" s="407"/>
      <c r="J134" s="407"/>
      <c r="K134" s="407"/>
      <c r="L134" s="407"/>
      <c r="M134" s="407"/>
      <c r="N134" s="407"/>
      <c r="O134" s="407"/>
      <c r="P134" s="407"/>
      <c r="Q134" s="407"/>
      <c r="R134" s="407"/>
      <c r="S134" s="407"/>
      <c r="T134" s="407"/>
      <c r="U134" s="407"/>
      <c r="V134" s="407"/>
      <c r="W134" s="407"/>
      <c r="X134" s="407"/>
      <c r="Y134" s="407"/>
      <c r="Z134" s="407"/>
      <c r="AA134" s="407"/>
      <c r="AB134" s="407"/>
      <c r="AC134" s="407"/>
      <c r="AD134" s="407"/>
      <c r="AE134" s="407"/>
      <c r="AF134" s="407"/>
      <c r="AG134" s="407"/>
      <c r="AH134" s="407"/>
      <c r="AI134" s="407"/>
      <c r="AJ134" s="407"/>
      <c r="AK134" s="407"/>
      <c r="AL134" s="407"/>
      <c r="AM134" s="407"/>
      <c r="AN134" s="407"/>
      <c r="AO134" s="407"/>
    </row>
    <row r="135" spans="3:41" ht="15">
      <c r="C135" s="407"/>
      <c r="D135" s="407"/>
      <c r="E135" s="407"/>
      <c r="F135" s="407"/>
      <c r="G135" s="407"/>
      <c r="H135" s="407"/>
      <c r="I135" s="407"/>
      <c r="J135" s="407"/>
      <c r="K135" s="407"/>
      <c r="L135" s="407"/>
      <c r="M135" s="407"/>
      <c r="N135" s="407"/>
      <c r="O135" s="407"/>
      <c r="P135" s="407"/>
      <c r="Q135" s="407"/>
      <c r="R135" s="407"/>
      <c r="S135" s="407"/>
      <c r="T135" s="407"/>
      <c r="U135" s="407"/>
      <c r="V135" s="407"/>
      <c r="W135" s="407"/>
      <c r="X135" s="407"/>
      <c r="Y135" s="407"/>
      <c r="Z135" s="407"/>
      <c r="AA135" s="407"/>
      <c r="AB135" s="407"/>
      <c r="AC135" s="407"/>
      <c r="AD135" s="407"/>
      <c r="AE135" s="407"/>
      <c r="AF135" s="407"/>
      <c r="AG135" s="407"/>
      <c r="AH135" s="407"/>
      <c r="AI135" s="407"/>
      <c r="AJ135" s="407"/>
      <c r="AK135" s="407"/>
      <c r="AL135" s="407"/>
      <c r="AM135" s="407"/>
      <c r="AN135" s="407"/>
      <c r="AO135" s="407"/>
    </row>
    <row r="136" spans="3:41" ht="15">
      <c r="C136" s="407"/>
      <c r="D136" s="407"/>
      <c r="E136" s="407"/>
      <c r="F136" s="407"/>
      <c r="G136" s="407"/>
      <c r="H136" s="407"/>
      <c r="I136" s="407"/>
      <c r="J136" s="407"/>
      <c r="K136" s="407"/>
      <c r="L136" s="407"/>
      <c r="M136" s="407"/>
      <c r="N136" s="407"/>
      <c r="O136" s="407"/>
      <c r="P136" s="407"/>
      <c r="Q136" s="407"/>
      <c r="R136" s="407"/>
      <c r="S136" s="407"/>
      <c r="T136" s="407"/>
      <c r="U136" s="407"/>
      <c r="V136" s="407"/>
      <c r="W136" s="407"/>
      <c r="X136" s="407"/>
      <c r="Y136" s="407"/>
      <c r="Z136" s="407"/>
      <c r="AA136" s="407"/>
      <c r="AB136" s="407"/>
      <c r="AC136" s="407"/>
      <c r="AD136" s="407"/>
      <c r="AE136" s="407"/>
      <c r="AF136" s="407"/>
      <c r="AG136" s="407"/>
      <c r="AH136" s="407"/>
      <c r="AI136" s="407"/>
      <c r="AJ136" s="407"/>
      <c r="AK136" s="407"/>
      <c r="AL136" s="407"/>
      <c r="AM136" s="407"/>
      <c r="AN136" s="407"/>
      <c r="AO136" s="407"/>
    </row>
    <row r="137" spans="3:41" ht="15">
      <c r="C137" s="407"/>
      <c r="D137" s="407"/>
      <c r="E137" s="407"/>
      <c r="F137" s="407"/>
      <c r="G137" s="407"/>
      <c r="H137" s="407"/>
      <c r="I137" s="407"/>
      <c r="J137" s="407"/>
      <c r="K137" s="407"/>
      <c r="L137" s="407"/>
      <c r="M137" s="407"/>
      <c r="N137" s="407"/>
      <c r="O137" s="407"/>
      <c r="P137" s="407"/>
      <c r="Q137" s="407"/>
      <c r="R137" s="407"/>
      <c r="S137" s="407"/>
      <c r="T137" s="407"/>
      <c r="U137" s="407"/>
      <c r="V137" s="407"/>
      <c r="W137" s="407"/>
      <c r="X137" s="407"/>
      <c r="Y137" s="407"/>
      <c r="Z137" s="407"/>
      <c r="AA137" s="407"/>
      <c r="AB137" s="407"/>
      <c r="AC137" s="407"/>
      <c r="AD137" s="407"/>
      <c r="AE137" s="407"/>
      <c r="AF137" s="407"/>
      <c r="AG137" s="407"/>
      <c r="AH137" s="407"/>
      <c r="AI137" s="407"/>
      <c r="AJ137" s="407"/>
      <c r="AK137" s="407"/>
      <c r="AL137" s="407"/>
      <c r="AM137" s="407"/>
      <c r="AN137" s="407"/>
      <c r="AO137" s="407"/>
    </row>
    <row r="138" spans="3:41" ht="15">
      <c r="C138" s="407"/>
      <c r="D138" s="407"/>
      <c r="E138" s="407"/>
      <c r="F138" s="407"/>
      <c r="G138" s="407"/>
      <c r="H138" s="407"/>
      <c r="I138" s="407"/>
      <c r="J138" s="407"/>
      <c r="K138" s="407"/>
      <c r="L138" s="407"/>
      <c r="M138" s="407"/>
      <c r="N138" s="407"/>
      <c r="O138" s="407"/>
      <c r="P138" s="407"/>
      <c r="Q138" s="407"/>
      <c r="R138" s="407"/>
      <c r="S138" s="407"/>
      <c r="T138" s="407"/>
      <c r="U138" s="407"/>
      <c r="V138" s="407"/>
      <c r="W138" s="407"/>
      <c r="X138" s="407"/>
      <c r="Y138" s="407"/>
      <c r="Z138" s="407"/>
      <c r="AA138" s="407"/>
      <c r="AB138" s="407"/>
      <c r="AC138" s="407"/>
      <c r="AD138" s="407"/>
      <c r="AE138" s="407"/>
      <c r="AF138" s="407"/>
      <c r="AG138" s="407"/>
      <c r="AH138" s="407"/>
      <c r="AI138" s="407"/>
      <c r="AJ138" s="407"/>
      <c r="AK138" s="407"/>
      <c r="AL138" s="407"/>
      <c r="AM138" s="407"/>
      <c r="AN138" s="407"/>
      <c r="AO138" s="407"/>
    </row>
    <row r="139" spans="3:41" ht="15">
      <c r="C139" s="407"/>
      <c r="D139" s="407"/>
      <c r="E139" s="407"/>
      <c r="F139" s="407"/>
      <c r="G139" s="407"/>
      <c r="H139" s="407"/>
      <c r="I139" s="407"/>
      <c r="J139" s="407"/>
      <c r="K139" s="407"/>
      <c r="L139" s="407"/>
      <c r="M139" s="407"/>
      <c r="N139" s="407"/>
      <c r="O139" s="407"/>
      <c r="P139" s="407"/>
      <c r="Q139" s="407"/>
      <c r="R139" s="407"/>
      <c r="S139" s="407"/>
      <c r="T139" s="407"/>
      <c r="U139" s="407"/>
      <c r="V139" s="407"/>
      <c r="W139" s="407"/>
      <c r="X139" s="407"/>
      <c r="Y139" s="407"/>
      <c r="Z139" s="407"/>
      <c r="AA139" s="407"/>
      <c r="AB139" s="407"/>
      <c r="AC139" s="407"/>
      <c r="AD139" s="407"/>
      <c r="AE139" s="407"/>
      <c r="AF139" s="407"/>
      <c r="AG139" s="407"/>
      <c r="AH139" s="407"/>
      <c r="AI139" s="407"/>
      <c r="AJ139" s="407"/>
      <c r="AK139" s="407"/>
      <c r="AL139" s="407"/>
      <c r="AM139" s="407"/>
      <c r="AN139" s="407"/>
      <c r="AO139" s="407"/>
    </row>
    <row r="140" spans="3:41" ht="15">
      <c r="C140" s="407"/>
      <c r="D140" s="407"/>
      <c r="E140" s="407"/>
      <c r="F140" s="407"/>
      <c r="G140" s="407"/>
      <c r="H140" s="407"/>
      <c r="I140" s="407"/>
      <c r="J140" s="407"/>
      <c r="K140" s="407"/>
      <c r="L140" s="407"/>
      <c r="M140" s="407"/>
      <c r="N140" s="407"/>
      <c r="O140" s="407"/>
      <c r="P140" s="407"/>
      <c r="Q140" s="407"/>
      <c r="R140" s="407"/>
      <c r="S140" s="407"/>
      <c r="T140" s="407"/>
      <c r="U140" s="407"/>
      <c r="V140" s="407"/>
      <c r="W140" s="407"/>
      <c r="X140" s="407"/>
      <c r="Y140" s="407"/>
      <c r="Z140" s="407"/>
      <c r="AA140" s="407"/>
      <c r="AB140" s="407"/>
      <c r="AC140" s="407"/>
      <c r="AD140" s="407"/>
      <c r="AE140" s="407"/>
      <c r="AF140" s="407"/>
      <c r="AG140" s="407"/>
      <c r="AH140" s="407"/>
      <c r="AI140" s="407"/>
      <c r="AJ140" s="407"/>
      <c r="AK140" s="407"/>
      <c r="AL140" s="407"/>
      <c r="AM140" s="407"/>
      <c r="AN140" s="407"/>
      <c r="AO140" s="407"/>
    </row>
    <row r="141" spans="3:41" ht="15">
      <c r="C141" s="407"/>
      <c r="D141" s="407"/>
      <c r="E141" s="407"/>
      <c r="F141" s="407"/>
      <c r="G141" s="407"/>
      <c r="H141" s="407"/>
      <c r="I141" s="407"/>
      <c r="J141" s="407"/>
      <c r="K141" s="407"/>
      <c r="L141" s="407"/>
      <c r="M141" s="407"/>
      <c r="N141" s="407"/>
      <c r="O141" s="407"/>
      <c r="P141" s="407"/>
      <c r="Q141" s="407"/>
      <c r="R141" s="407"/>
      <c r="S141" s="407"/>
      <c r="T141" s="407"/>
      <c r="U141" s="407"/>
      <c r="V141" s="407"/>
      <c r="W141" s="407"/>
      <c r="X141" s="407"/>
      <c r="Y141" s="407"/>
      <c r="Z141" s="407"/>
      <c r="AA141" s="407"/>
      <c r="AB141" s="407"/>
      <c r="AC141" s="407"/>
      <c r="AD141" s="407"/>
      <c r="AE141" s="407"/>
      <c r="AF141" s="407"/>
      <c r="AG141" s="407"/>
      <c r="AH141" s="407"/>
      <c r="AI141" s="407"/>
      <c r="AJ141" s="407"/>
      <c r="AK141" s="407"/>
      <c r="AL141" s="407"/>
      <c r="AM141" s="407"/>
      <c r="AN141" s="407"/>
      <c r="AO141" s="407"/>
    </row>
    <row r="142" spans="3:41" ht="15">
      <c r="C142" s="407"/>
      <c r="D142" s="407"/>
      <c r="E142" s="407"/>
      <c r="F142" s="407"/>
      <c r="G142" s="407"/>
      <c r="H142" s="407"/>
      <c r="I142" s="407"/>
      <c r="J142" s="407"/>
      <c r="K142" s="407"/>
      <c r="L142" s="407"/>
      <c r="M142" s="407"/>
      <c r="N142" s="407"/>
      <c r="O142" s="407"/>
      <c r="P142" s="407"/>
      <c r="Q142" s="407"/>
      <c r="R142" s="407"/>
      <c r="S142" s="407"/>
      <c r="T142" s="407"/>
      <c r="U142" s="407"/>
      <c r="V142" s="407"/>
      <c r="W142" s="407"/>
      <c r="X142" s="407"/>
      <c r="Y142" s="407"/>
      <c r="Z142" s="407"/>
      <c r="AA142" s="407"/>
      <c r="AB142" s="407"/>
      <c r="AC142" s="407"/>
      <c r="AD142" s="407"/>
      <c r="AE142" s="407"/>
      <c r="AF142" s="407"/>
      <c r="AG142" s="407"/>
      <c r="AH142" s="407"/>
      <c r="AI142" s="407"/>
      <c r="AJ142" s="407"/>
      <c r="AK142" s="407"/>
      <c r="AL142" s="407"/>
      <c r="AM142" s="407"/>
      <c r="AN142" s="407"/>
      <c r="AO142" s="407"/>
    </row>
    <row r="143" spans="3:41" ht="15">
      <c r="C143" s="407"/>
      <c r="D143" s="407"/>
      <c r="E143" s="407"/>
      <c r="F143" s="407"/>
      <c r="G143" s="407"/>
      <c r="H143" s="407"/>
      <c r="I143" s="407"/>
      <c r="J143" s="407"/>
      <c r="K143" s="407"/>
      <c r="L143" s="407"/>
      <c r="M143" s="407"/>
      <c r="N143" s="407"/>
      <c r="O143" s="407"/>
      <c r="P143" s="407"/>
      <c r="Q143" s="407"/>
      <c r="R143" s="407"/>
      <c r="S143" s="407"/>
      <c r="T143" s="407"/>
      <c r="U143" s="407"/>
      <c r="V143" s="407"/>
      <c r="W143" s="407"/>
      <c r="X143" s="407"/>
      <c r="Y143" s="407"/>
      <c r="Z143" s="407"/>
      <c r="AA143" s="407"/>
      <c r="AB143" s="407"/>
      <c r="AC143" s="407"/>
      <c r="AD143" s="407"/>
      <c r="AE143" s="407"/>
      <c r="AF143" s="407"/>
      <c r="AG143" s="407"/>
      <c r="AH143" s="407"/>
      <c r="AI143" s="407"/>
      <c r="AJ143" s="407"/>
      <c r="AK143" s="407"/>
      <c r="AL143" s="407"/>
      <c r="AM143" s="407"/>
      <c r="AN143" s="407"/>
      <c r="AO143" s="407"/>
    </row>
    <row r="144" spans="3:41" ht="15">
      <c r="C144" s="407"/>
      <c r="D144" s="407"/>
      <c r="E144" s="407"/>
      <c r="F144" s="407"/>
      <c r="G144" s="407"/>
      <c r="H144" s="407"/>
      <c r="I144" s="407"/>
      <c r="J144" s="407"/>
      <c r="K144" s="407"/>
      <c r="L144" s="407"/>
      <c r="M144" s="407"/>
      <c r="N144" s="407"/>
      <c r="O144" s="407"/>
      <c r="P144" s="407"/>
      <c r="Q144" s="407"/>
      <c r="R144" s="407"/>
      <c r="S144" s="407"/>
      <c r="T144" s="407"/>
      <c r="U144" s="407"/>
      <c r="V144" s="407"/>
      <c r="W144" s="407"/>
      <c r="X144" s="407"/>
      <c r="Y144" s="407"/>
      <c r="Z144" s="407"/>
      <c r="AA144" s="407"/>
      <c r="AB144" s="407"/>
      <c r="AC144" s="407"/>
      <c r="AD144" s="407"/>
      <c r="AE144" s="407"/>
      <c r="AF144" s="407"/>
      <c r="AG144" s="407"/>
      <c r="AH144" s="407"/>
      <c r="AI144" s="407"/>
      <c r="AJ144" s="407"/>
      <c r="AK144" s="407"/>
      <c r="AL144" s="407"/>
      <c r="AM144" s="407"/>
      <c r="AN144" s="407"/>
      <c r="AO144" s="407"/>
    </row>
    <row r="145" spans="3:41" ht="15">
      <c r="C145" s="407"/>
      <c r="D145" s="407"/>
      <c r="E145" s="407"/>
      <c r="F145" s="407"/>
      <c r="G145" s="407"/>
      <c r="H145" s="407"/>
      <c r="I145" s="407"/>
      <c r="J145" s="407"/>
      <c r="K145" s="407"/>
      <c r="L145" s="407"/>
      <c r="M145" s="407"/>
      <c r="N145" s="407"/>
      <c r="O145" s="407"/>
      <c r="P145" s="407"/>
      <c r="Q145" s="407"/>
      <c r="R145" s="407"/>
      <c r="S145" s="407"/>
      <c r="T145" s="407"/>
      <c r="U145" s="407"/>
      <c r="V145" s="407"/>
      <c r="W145" s="407"/>
      <c r="X145" s="407"/>
      <c r="Y145" s="407"/>
      <c r="Z145" s="407"/>
      <c r="AA145" s="407"/>
      <c r="AB145" s="407"/>
      <c r="AC145" s="407"/>
      <c r="AD145" s="407"/>
      <c r="AE145" s="407"/>
      <c r="AF145" s="407"/>
      <c r="AG145" s="407"/>
      <c r="AH145" s="407"/>
      <c r="AI145" s="407"/>
      <c r="AJ145" s="407"/>
      <c r="AK145" s="407"/>
      <c r="AL145" s="407"/>
      <c r="AM145" s="407"/>
      <c r="AN145" s="407"/>
      <c r="AO145" s="407"/>
    </row>
    <row r="146" spans="3:41" ht="15">
      <c r="C146" s="407"/>
      <c r="D146" s="407"/>
      <c r="E146" s="407"/>
      <c r="F146" s="407"/>
      <c r="G146" s="407"/>
      <c r="H146" s="407"/>
      <c r="I146" s="407"/>
      <c r="J146" s="407"/>
      <c r="K146" s="407"/>
      <c r="L146" s="407"/>
      <c r="M146" s="407"/>
      <c r="N146" s="407"/>
      <c r="O146" s="407"/>
      <c r="P146" s="407"/>
      <c r="Q146" s="407"/>
      <c r="R146" s="407"/>
      <c r="S146" s="407"/>
      <c r="T146" s="407"/>
      <c r="U146" s="407"/>
      <c r="V146" s="407"/>
      <c r="W146" s="407"/>
      <c r="X146" s="407"/>
      <c r="Y146" s="407"/>
      <c r="Z146" s="407"/>
      <c r="AA146" s="407"/>
      <c r="AB146" s="407"/>
      <c r="AC146" s="407"/>
      <c r="AD146" s="407"/>
      <c r="AE146" s="407"/>
      <c r="AF146" s="407"/>
      <c r="AG146" s="407"/>
      <c r="AH146" s="407"/>
      <c r="AI146" s="407"/>
      <c r="AJ146" s="407"/>
      <c r="AK146" s="407"/>
      <c r="AL146" s="407"/>
      <c r="AM146" s="407"/>
      <c r="AN146" s="407"/>
      <c r="AO146" s="407"/>
    </row>
    <row r="147" spans="3:41" ht="15">
      <c r="C147" s="407"/>
      <c r="D147" s="407"/>
      <c r="E147" s="407"/>
      <c r="F147" s="407"/>
      <c r="G147" s="407"/>
      <c r="H147" s="407"/>
      <c r="I147" s="407"/>
      <c r="J147" s="407"/>
      <c r="K147" s="407"/>
      <c r="L147" s="407"/>
      <c r="M147" s="407"/>
      <c r="N147" s="407"/>
      <c r="O147" s="407"/>
      <c r="P147" s="407"/>
      <c r="Q147" s="407"/>
      <c r="R147" s="407"/>
      <c r="S147" s="407"/>
      <c r="T147" s="407"/>
      <c r="U147" s="407"/>
      <c r="V147" s="407"/>
      <c r="W147" s="407"/>
      <c r="X147" s="407"/>
      <c r="Y147" s="407"/>
      <c r="Z147" s="407"/>
      <c r="AA147" s="407"/>
      <c r="AB147" s="407"/>
      <c r="AC147" s="407"/>
      <c r="AD147" s="407"/>
      <c r="AE147" s="407"/>
      <c r="AF147" s="407"/>
      <c r="AG147" s="407"/>
      <c r="AH147" s="407"/>
      <c r="AI147" s="407"/>
      <c r="AJ147" s="407"/>
      <c r="AK147" s="407"/>
      <c r="AL147" s="407"/>
      <c r="AM147" s="407"/>
      <c r="AN147" s="407"/>
      <c r="AO147" s="407"/>
    </row>
    <row r="148" spans="3:41" ht="15">
      <c r="C148" s="407"/>
      <c r="D148" s="407"/>
      <c r="E148" s="407"/>
      <c r="F148" s="407"/>
      <c r="G148" s="407"/>
      <c r="H148" s="407"/>
      <c r="I148" s="407"/>
      <c r="J148" s="407"/>
      <c r="K148" s="407"/>
      <c r="L148" s="407"/>
      <c r="M148" s="407"/>
      <c r="N148" s="407"/>
      <c r="O148" s="407"/>
      <c r="P148" s="407"/>
      <c r="Q148" s="407"/>
      <c r="R148" s="407"/>
      <c r="S148" s="407"/>
      <c r="T148" s="407"/>
      <c r="U148" s="407"/>
      <c r="V148" s="407"/>
      <c r="W148" s="407"/>
      <c r="X148" s="407"/>
      <c r="Y148" s="407"/>
      <c r="Z148" s="407"/>
      <c r="AA148" s="407"/>
      <c r="AB148" s="407"/>
      <c r="AC148" s="407"/>
      <c r="AD148" s="407"/>
      <c r="AE148" s="407"/>
      <c r="AF148" s="407"/>
      <c r="AG148" s="407"/>
      <c r="AH148" s="407"/>
      <c r="AI148" s="407"/>
      <c r="AJ148" s="407"/>
      <c r="AK148" s="407"/>
      <c r="AL148" s="407"/>
      <c r="AM148" s="407"/>
      <c r="AN148" s="407"/>
      <c r="AO148" s="407"/>
    </row>
    <row r="149" spans="3:41" ht="15">
      <c r="C149" s="407"/>
      <c r="D149" s="407"/>
      <c r="E149" s="407"/>
      <c r="F149" s="407"/>
      <c r="G149" s="407"/>
      <c r="H149" s="407"/>
      <c r="I149" s="407"/>
      <c r="J149" s="407"/>
      <c r="K149" s="407"/>
      <c r="L149" s="407"/>
      <c r="M149" s="407"/>
      <c r="N149" s="407"/>
      <c r="O149" s="407"/>
      <c r="P149" s="407"/>
      <c r="Q149" s="407"/>
      <c r="R149" s="407"/>
      <c r="S149" s="407"/>
      <c r="T149" s="407"/>
      <c r="U149" s="407"/>
      <c r="V149" s="407"/>
      <c r="W149" s="407"/>
      <c r="X149" s="407"/>
      <c r="Y149" s="407"/>
      <c r="Z149" s="407"/>
      <c r="AA149" s="407"/>
      <c r="AB149" s="407"/>
      <c r="AC149" s="407"/>
      <c r="AD149" s="407"/>
      <c r="AE149" s="407"/>
      <c r="AF149" s="407"/>
      <c r="AG149" s="407"/>
      <c r="AH149" s="407"/>
      <c r="AI149" s="407"/>
      <c r="AJ149" s="407"/>
      <c r="AK149" s="407"/>
      <c r="AL149" s="407"/>
      <c r="AM149" s="407"/>
      <c r="AN149" s="407"/>
      <c r="AO149" s="407"/>
    </row>
    <row r="150" spans="3:41" ht="15">
      <c r="C150" s="407"/>
      <c r="D150" s="407"/>
      <c r="E150" s="407"/>
      <c r="F150" s="407"/>
      <c r="G150" s="407"/>
      <c r="H150" s="407"/>
      <c r="I150" s="407"/>
      <c r="J150" s="407"/>
      <c r="K150" s="407"/>
      <c r="L150" s="407"/>
      <c r="M150" s="407"/>
      <c r="N150" s="407"/>
      <c r="O150" s="407"/>
      <c r="P150" s="407"/>
      <c r="Q150" s="407"/>
      <c r="R150" s="407"/>
      <c r="S150" s="407"/>
      <c r="T150" s="407"/>
      <c r="U150" s="407"/>
      <c r="V150" s="407"/>
      <c r="W150" s="407"/>
      <c r="X150" s="407"/>
      <c r="Y150" s="407"/>
      <c r="Z150" s="407"/>
      <c r="AA150" s="407"/>
      <c r="AB150" s="407"/>
      <c r="AC150" s="407"/>
      <c r="AD150" s="407"/>
      <c r="AE150" s="407"/>
      <c r="AF150" s="407"/>
      <c r="AG150" s="407"/>
      <c r="AH150" s="407"/>
      <c r="AI150" s="407"/>
      <c r="AJ150" s="407"/>
      <c r="AK150" s="407"/>
      <c r="AL150" s="407"/>
      <c r="AM150" s="407"/>
      <c r="AN150" s="407"/>
      <c r="AO150" s="407"/>
    </row>
    <row r="151" spans="3:41" ht="15">
      <c r="C151" s="407"/>
      <c r="D151" s="407"/>
      <c r="E151" s="407"/>
      <c r="F151" s="407"/>
      <c r="G151" s="407"/>
      <c r="H151" s="407"/>
      <c r="I151" s="407"/>
      <c r="J151" s="407"/>
      <c r="K151" s="407"/>
      <c r="L151" s="407"/>
      <c r="M151" s="407"/>
      <c r="N151" s="407"/>
      <c r="O151" s="407"/>
      <c r="P151" s="407"/>
      <c r="Q151" s="407"/>
      <c r="R151" s="407"/>
      <c r="S151" s="407"/>
      <c r="T151" s="407"/>
      <c r="U151" s="407"/>
      <c r="V151" s="407"/>
      <c r="W151" s="407"/>
      <c r="X151" s="407"/>
      <c r="Y151" s="407"/>
      <c r="Z151" s="407"/>
      <c r="AA151" s="407"/>
      <c r="AB151" s="407"/>
      <c r="AC151" s="407"/>
      <c r="AD151" s="407"/>
      <c r="AE151" s="407"/>
      <c r="AF151" s="407"/>
      <c r="AG151" s="407"/>
      <c r="AH151" s="407"/>
      <c r="AI151" s="407"/>
      <c r="AJ151" s="407"/>
      <c r="AK151" s="407"/>
      <c r="AL151" s="407"/>
      <c r="AM151" s="407"/>
      <c r="AN151" s="407"/>
      <c r="AO151" s="407"/>
    </row>
    <row r="152" spans="3:41" ht="15">
      <c r="C152" s="407"/>
      <c r="D152" s="407"/>
      <c r="E152" s="407"/>
      <c r="F152" s="407"/>
      <c r="G152" s="407"/>
      <c r="H152" s="407"/>
      <c r="I152" s="407"/>
      <c r="J152" s="407"/>
      <c r="K152" s="407"/>
      <c r="L152" s="407"/>
      <c r="M152" s="407"/>
      <c r="N152" s="407"/>
      <c r="O152" s="407"/>
      <c r="P152" s="407"/>
      <c r="Q152" s="407"/>
      <c r="R152" s="407"/>
      <c r="S152" s="407"/>
      <c r="T152" s="407"/>
      <c r="U152" s="407"/>
      <c r="V152" s="407"/>
      <c r="W152" s="407"/>
      <c r="X152" s="407"/>
      <c r="Y152" s="407"/>
      <c r="Z152" s="407"/>
      <c r="AA152" s="407"/>
      <c r="AB152" s="407"/>
      <c r="AC152" s="407"/>
      <c r="AD152" s="407"/>
      <c r="AE152" s="407"/>
      <c r="AF152" s="407"/>
      <c r="AG152" s="407"/>
      <c r="AH152" s="407"/>
      <c r="AI152" s="407"/>
      <c r="AJ152" s="407"/>
      <c r="AK152" s="407"/>
      <c r="AL152" s="407"/>
      <c r="AM152" s="407"/>
      <c r="AN152" s="407"/>
      <c r="AO152" s="407"/>
    </row>
    <row r="153" spans="3:41" ht="15">
      <c r="C153" s="407"/>
      <c r="D153" s="407"/>
      <c r="E153" s="407"/>
      <c r="F153" s="407"/>
      <c r="G153" s="407"/>
      <c r="H153" s="407"/>
      <c r="I153" s="407"/>
      <c r="J153" s="407"/>
      <c r="K153" s="407"/>
      <c r="L153" s="407"/>
      <c r="M153" s="407"/>
      <c r="N153" s="407"/>
      <c r="O153" s="407"/>
      <c r="P153" s="407"/>
      <c r="Q153" s="407"/>
      <c r="R153" s="407"/>
      <c r="S153" s="407"/>
      <c r="T153" s="407"/>
      <c r="U153" s="407"/>
      <c r="V153" s="407"/>
      <c r="W153" s="407"/>
      <c r="X153" s="407"/>
      <c r="Y153" s="407"/>
      <c r="Z153" s="407"/>
      <c r="AA153" s="407"/>
      <c r="AB153" s="407"/>
      <c r="AC153" s="407"/>
      <c r="AD153" s="407"/>
      <c r="AE153" s="407"/>
      <c r="AF153" s="407"/>
      <c r="AG153" s="407"/>
      <c r="AH153" s="407"/>
      <c r="AI153" s="407"/>
      <c r="AJ153" s="407"/>
      <c r="AK153" s="407"/>
      <c r="AL153" s="407"/>
      <c r="AM153" s="407"/>
      <c r="AN153" s="407"/>
      <c r="AO153" s="407"/>
    </row>
    <row r="154" spans="3:41" ht="15">
      <c r="C154" s="407"/>
      <c r="D154" s="407"/>
      <c r="E154" s="407"/>
      <c r="F154" s="407"/>
      <c r="G154" s="407"/>
      <c r="H154" s="407"/>
      <c r="I154" s="407"/>
      <c r="J154" s="407"/>
      <c r="K154" s="407"/>
      <c r="L154" s="407"/>
      <c r="M154" s="407"/>
      <c r="N154" s="407"/>
      <c r="O154" s="407"/>
      <c r="P154" s="407"/>
      <c r="Q154" s="407"/>
      <c r="R154" s="407"/>
      <c r="S154" s="407"/>
      <c r="T154" s="407"/>
      <c r="U154" s="407"/>
      <c r="V154" s="407"/>
      <c r="W154" s="407"/>
      <c r="X154" s="407"/>
      <c r="Y154" s="407"/>
      <c r="Z154" s="407"/>
      <c r="AA154" s="407"/>
      <c r="AB154" s="407"/>
      <c r="AC154" s="407"/>
      <c r="AD154" s="407"/>
      <c r="AE154" s="407"/>
      <c r="AF154" s="407"/>
      <c r="AG154" s="407"/>
      <c r="AH154" s="407"/>
      <c r="AI154" s="407"/>
      <c r="AJ154" s="407"/>
      <c r="AK154" s="407"/>
      <c r="AL154" s="407"/>
      <c r="AM154" s="407"/>
      <c r="AN154" s="407"/>
      <c r="AO154" s="407"/>
    </row>
    <row r="155" spans="3:41" ht="15">
      <c r="C155" s="407"/>
      <c r="D155" s="407"/>
      <c r="E155" s="407"/>
      <c r="F155" s="407"/>
      <c r="G155" s="407"/>
      <c r="H155" s="407"/>
      <c r="I155" s="407"/>
      <c r="J155" s="407"/>
      <c r="K155" s="407"/>
      <c r="L155" s="407"/>
      <c r="M155" s="407"/>
      <c r="N155" s="407"/>
      <c r="O155" s="407"/>
      <c r="P155" s="407"/>
      <c r="Q155" s="407"/>
      <c r="R155" s="407"/>
      <c r="S155" s="407"/>
      <c r="T155" s="407"/>
      <c r="U155" s="407"/>
      <c r="V155" s="407"/>
      <c r="W155" s="407"/>
      <c r="X155" s="407"/>
      <c r="Y155" s="407"/>
      <c r="Z155" s="407"/>
      <c r="AA155" s="407"/>
      <c r="AB155" s="407"/>
      <c r="AC155" s="407"/>
      <c r="AD155" s="407"/>
      <c r="AE155" s="407"/>
      <c r="AF155" s="407"/>
      <c r="AG155" s="407"/>
      <c r="AH155" s="407"/>
      <c r="AI155" s="407"/>
      <c r="AJ155" s="407"/>
      <c r="AK155" s="407"/>
      <c r="AL155" s="407"/>
      <c r="AM155" s="407"/>
      <c r="AN155" s="407"/>
      <c r="AO155" s="407"/>
    </row>
    <row r="156" spans="3:41" ht="15">
      <c r="C156" s="407"/>
      <c r="D156" s="407"/>
      <c r="E156" s="407"/>
      <c r="F156" s="407"/>
      <c r="G156" s="407"/>
      <c r="H156" s="407"/>
      <c r="I156" s="407"/>
      <c r="J156" s="407"/>
      <c r="K156" s="407"/>
      <c r="L156" s="407"/>
      <c r="M156" s="407"/>
      <c r="N156" s="407"/>
      <c r="O156" s="407"/>
      <c r="P156" s="407"/>
      <c r="Q156" s="407"/>
      <c r="R156" s="407"/>
      <c r="S156" s="407"/>
      <c r="T156" s="407"/>
      <c r="U156" s="407"/>
      <c r="V156" s="407"/>
      <c r="W156" s="407"/>
      <c r="X156" s="407"/>
      <c r="Y156" s="407"/>
      <c r="Z156" s="407"/>
      <c r="AA156" s="407"/>
      <c r="AB156" s="407"/>
      <c r="AC156" s="407"/>
      <c r="AD156" s="407"/>
      <c r="AE156" s="407"/>
      <c r="AF156" s="407"/>
      <c r="AG156" s="407"/>
      <c r="AH156" s="407"/>
      <c r="AI156" s="407"/>
      <c r="AJ156" s="407"/>
      <c r="AK156" s="407"/>
      <c r="AL156" s="407"/>
      <c r="AM156" s="407"/>
      <c r="AN156" s="407"/>
      <c r="AO156" s="407"/>
    </row>
    <row r="157" spans="3:41" ht="15">
      <c r="C157" s="407"/>
      <c r="D157" s="407"/>
      <c r="E157" s="407"/>
      <c r="F157" s="407"/>
      <c r="G157" s="407"/>
      <c r="H157" s="407"/>
      <c r="I157" s="407"/>
      <c r="J157" s="407"/>
      <c r="K157" s="407"/>
      <c r="L157" s="407"/>
      <c r="M157" s="407"/>
      <c r="N157" s="407"/>
      <c r="O157" s="407"/>
      <c r="P157" s="407"/>
      <c r="Q157" s="407"/>
      <c r="R157" s="407"/>
      <c r="S157" s="407"/>
      <c r="T157" s="407"/>
      <c r="U157" s="407"/>
      <c r="V157" s="407"/>
      <c r="W157" s="407"/>
      <c r="X157" s="407"/>
      <c r="Y157" s="407"/>
      <c r="Z157" s="407"/>
      <c r="AA157" s="407"/>
      <c r="AB157" s="407"/>
      <c r="AC157" s="407"/>
      <c r="AD157" s="407"/>
      <c r="AE157" s="407"/>
      <c r="AF157" s="407"/>
      <c r="AG157" s="407"/>
      <c r="AH157" s="407"/>
      <c r="AI157" s="407"/>
      <c r="AJ157" s="407"/>
      <c r="AK157" s="407"/>
      <c r="AL157" s="407"/>
      <c r="AM157" s="407"/>
      <c r="AN157" s="407"/>
      <c r="AO157" s="407"/>
    </row>
    <row r="158" spans="3:41" ht="15">
      <c r="C158" s="407"/>
      <c r="D158" s="407"/>
      <c r="E158" s="407"/>
      <c r="F158" s="407"/>
      <c r="G158" s="407"/>
      <c r="H158" s="407"/>
      <c r="I158" s="407"/>
      <c r="J158" s="407"/>
      <c r="K158" s="407"/>
      <c r="L158" s="407"/>
      <c r="M158" s="407"/>
      <c r="N158" s="407"/>
      <c r="O158" s="407"/>
      <c r="P158" s="407"/>
      <c r="Q158" s="407"/>
      <c r="R158" s="407"/>
      <c r="S158" s="407"/>
      <c r="T158" s="407"/>
      <c r="U158" s="407"/>
      <c r="V158" s="407"/>
      <c r="W158" s="407"/>
      <c r="X158" s="407"/>
      <c r="Y158" s="407"/>
      <c r="Z158" s="407"/>
      <c r="AA158" s="407"/>
      <c r="AB158" s="407"/>
      <c r="AC158" s="407"/>
      <c r="AD158" s="407"/>
      <c r="AE158" s="407"/>
      <c r="AF158" s="407"/>
      <c r="AG158" s="407"/>
      <c r="AH158" s="407"/>
      <c r="AI158" s="407"/>
      <c r="AJ158" s="407"/>
      <c r="AK158" s="407"/>
      <c r="AL158" s="407"/>
      <c r="AM158" s="407"/>
      <c r="AN158" s="407"/>
      <c r="AO158" s="407"/>
    </row>
    <row r="159" spans="3:41" ht="15">
      <c r="C159" s="407"/>
      <c r="D159" s="407"/>
      <c r="E159" s="407"/>
      <c r="F159" s="407"/>
      <c r="G159" s="407"/>
      <c r="H159" s="407"/>
      <c r="I159" s="407"/>
      <c r="J159" s="407"/>
      <c r="K159" s="407"/>
      <c r="L159" s="407"/>
      <c r="M159" s="407"/>
      <c r="N159" s="407"/>
      <c r="O159" s="407"/>
      <c r="P159" s="407"/>
      <c r="Q159" s="407"/>
      <c r="R159" s="407"/>
      <c r="S159" s="407"/>
      <c r="T159" s="407"/>
      <c r="U159" s="407"/>
      <c r="V159" s="407"/>
      <c r="W159" s="407"/>
      <c r="X159" s="407"/>
      <c r="Y159" s="407"/>
      <c r="Z159" s="407"/>
      <c r="AA159" s="407"/>
      <c r="AB159" s="407"/>
      <c r="AC159" s="407"/>
      <c r="AD159" s="407"/>
      <c r="AE159" s="407"/>
      <c r="AF159" s="407"/>
      <c r="AG159" s="407"/>
      <c r="AH159" s="407"/>
      <c r="AI159" s="407"/>
      <c r="AJ159" s="407"/>
      <c r="AK159" s="407"/>
      <c r="AL159" s="407"/>
      <c r="AM159" s="407"/>
      <c r="AN159" s="407"/>
      <c r="AO159" s="407"/>
    </row>
    <row r="160" spans="3:41" ht="15">
      <c r="C160" s="407"/>
      <c r="D160" s="407"/>
      <c r="E160" s="407"/>
      <c r="F160" s="407"/>
      <c r="G160" s="407"/>
      <c r="H160" s="407"/>
      <c r="I160" s="407"/>
      <c r="J160" s="407"/>
      <c r="K160" s="407"/>
      <c r="L160" s="407"/>
      <c r="M160" s="407"/>
      <c r="N160" s="407"/>
      <c r="O160" s="407"/>
      <c r="P160" s="407"/>
      <c r="Q160" s="407"/>
      <c r="R160" s="407"/>
      <c r="S160" s="407"/>
      <c r="T160" s="407"/>
      <c r="U160" s="407"/>
      <c r="V160" s="407"/>
      <c r="W160" s="407"/>
      <c r="X160" s="407"/>
      <c r="Y160" s="407"/>
      <c r="Z160" s="407"/>
      <c r="AA160" s="407"/>
      <c r="AB160" s="407"/>
      <c r="AC160" s="407"/>
      <c r="AD160" s="407"/>
      <c r="AE160" s="407"/>
      <c r="AF160" s="407"/>
      <c r="AG160" s="407"/>
      <c r="AH160" s="407"/>
      <c r="AI160" s="407"/>
      <c r="AJ160" s="407"/>
      <c r="AK160" s="407"/>
      <c r="AL160" s="407"/>
      <c r="AM160" s="407"/>
      <c r="AN160" s="407"/>
      <c r="AO160" s="407"/>
    </row>
    <row r="161" spans="3:41" ht="15">
      <c r="C161" s="407"/>
      <c r="D161" s="407"/>
      <c r="E161" s="407"/>
      <c r="F161" s="407"/>
      <c r="G161" s="407"/>
      <c r="H161" s="407"/>
      <c r="I161" s="407"/>
      <c r="J161" s="407"/>
      <c r="K161" s="407"/>
      <c r="L161" s="407"/>
      <c r="M161" s="407"/>
      <c r="N161" s="407"/>
      <c r="O161" s="407"/>
      <c r="P161" s="407"/>
      <c r="Q161" s="407"/>
      <c r="R161" s="407"/>
      <c r="S161" s="407"/>
      <c r="T161" s="407"/>
      <c r="U161" s="407"/>
      <c r="V161" s="407"/>
      <c r="W161" s="407"/>
      <c r="X161" s="407"/>
      <c r="Y161" s="407"/>
      <c r="Z161" s="407"/>
      <c r="AA161" s="407"/>
      <c r="AB161" s="407"/>
      <c r="AC161" s="407"/>
      <c r="AD161" s="407"/>
      <c r="AE161" s="407"/>
      <c r="AF161" s="407"/>
      <c r="AG161" s="407"/>
      <c r="AH161" s="407"/>
      <c r="AI161" s="407"/>
      <c r="AJ161" s="407"/>
      <c r="AK161" s="407"/>
      <c r="AL161" s="407"/>
      <c r="AM161" s="407"/>
      <c r="AN161" s="407"/>
      <c r="AO161" s="407"/>
    </row>
    <row r="162" spans="3:41" ht="15">
      <c r="C162" s="407"/>
      <c r="D162" s="407"/>
      <c r="E162" s="407"/>
      <c r="F162" s="407"/>
      <c r="G162" s="407"/>
      <c r="H162" s="407"/>
      <c r="I162" s="407"/>
      <c r="J162" s="407"/>
      <c r="K162" s="407"/>
      <c r="L162" s="407"/>
      <c r="M162" s="407"/>
      <c r="N162" s="407"/>
      <c r="O162" s="407"/>
      <c r="P162" s="407"/>
      <c r="Q162" s="407"/>
      <c r="R162" s="407"/>
      <c r="S162" s="407"/>
      <c r="T162" s="407"/>
      <c r="U162" s="407"/>
      <c r="V162" s="407"/>
      <c r="W162" s="407"/>
      <c r="X162" s="407"/>
      <c r="Y162" s="407"/>
      <c r="Z162" s="407"/>
      <c r="AA162" s="407"/>
      <c r="AB162" s="407"/>
      <c r="AC162" s="407"/>
      <c r="AD162" s="407"/>
      <c r="AE162" s="407"/>
      <c r="AF162" s="407"/>
      <c r="AG162" s="407"/>
      <c r="AH162" s="407"/>
      <c r="AI162" s="407"/>
      <c r="AJ162" s="407"/>
      <c r="AK162" s="407"/>
      <c r="AL162" s="407"/>
      <c r="AM162" s="407"/>
      <c r="AN162" s="407"/>
      <c r="AO162" s="407"/>
    </row>
    <row r="163" spans="3:41" ht="15">
      <c r="C163" s="407"/>
      <c r="D163" s="407"/>
      <c r="E163" s="407"/>
      <c r="F163" s="407"/>
      <c r="G163" s="407"/>
      <c r="H163" s="407"/>
      <c r="I163" s="407"/>
      <c r="J163" s="407"/>
      <c r="K163" s="407"/>
      <c r="L163" s="407"/>
      <c r="M163" s="407"/>
      <c r="N163" s="407"/>
      <c r="O163" s="407"/>
      <c r="P163" s="407"/>
      <c r="Q163" s="407"/>
      <c r="R163" s="407"/>
      <c r="S163" s="407"/>
      <c r="T163" s="407"/>
      <c r="U163" s="407"/>
      <c r="V163" s="407"/>
      <c r="W163" s="407"/>
      <c r="X163" s="407"/>
      <c r="Y163" s="407"/>
      <c r="Z163" s="407"/>
      <c r="AA163" s="407"/>
      <c r="AB163" s="407"/>
      <c r="AC163" s="407"/>
      <c r="AD163" s="407"/>
      <c r="AE163" s="407"/>
      <c r="AF163" s="407"/>
      <c r="AG163" s="407"/>
      <c r="AH163" s="407"/>
      <c r="AI163" s="407"/>
      <c r="AJ163" s="407"/>
      <c r="AK163" s="407"/>
      <c r="AL163" s="407"/>
      <c r="AM163" s="407"/>
      <c r="AN163" s="407"/>
      <c r="AO163" s="407"/>
    </row>
    <row r="164" spans="3:41" ht="15">
      <c r="C164" s="407"/>
      <c r="D164" s="407"/>
      <c r="E164" s="407"/>
      <c r="F164" s="407"/>
      <c r="G164" s="407"/>
      <c r="H164" s="407"/>
      <c r="I164" s="407"/>
      <c r="J164" s="407"/>
      <c r="K164" s="407"/>
      <c r="L164" s="407"/>
      <c r="M164" s="407"/>
      <c r="N164" s="407"/>
      <c r="O164" s="407"/>
      <c r="P164" s="407"/>
      <c r="Q164" s="407"/>
      <c r="R164" s="407"/>
      <c r="S164" s="407"/>
      <c r="T164" s="407"/>
      <c r="U164" s="407"/>
      <c r="V164" s="407"/>
      <c r="W164" s="407"/>
      <c r="X164" s="407"/>
      <c r="Y164" s="407"/>
      <c r="Z164" s="407"/>
      <c r="AA164" s="407"/>
      <c r="AB164" s="407"/>
      <c r="AC164" s="407"/>
      <c r="AD164" s="407"/>
      <c r="AE164" s="407"/>
      <c r="AF164" s="407"/>
      <c r="AG164" s="407"/>
      <c r="AH164" s="407"/>
      <c r="AI164" s="407"/>
      <c r="AJ164" s="407"/>
      <c r="AK164" s="407"/>
      <c r="AL164" s="407"/>
      <c r="AM164" s="407"/>
      <c r="AN164" s="407"/>
      <c r="AO164" s="407"/>
    </row>
    <row r="165" spans="3:41" ht="15">
      <c r="C165" s="407"/>
      <c r="D165" s="407"/>
      <c r="E165" s="407"/>
      <c r="F165" s="407"/>
      <c r="G165" s="407"/>
      <c r="H165" s="407"/>
      <c r="I165" s="407"/>
      <c r="J165" s="407"/>
      <c r="K165" s="407"/>
      <c r="L165" s="407"/>
      <c r="M165" s="407"/>
      <c r="N165" s="407"/>
      <c r="O165" s="407"/>
      <c r="P165" s="407"/>
      <c r="Q165" s="407"/>
      <c r="R165" s="407"/>
      <c r="S165" s="407"/>
      <c r="T165" s="407"/>
      <c r="U165" s="407"/>
      <c r="V165" s="407"/>
      <c r="W165" s="407"/>
      <c r="X165" s="407"/>
      <c r="Y165" s="407"/>
      <c r="Z165" s="407"/>
      <c r="AA165" s="407"/>
      <c r="AB165" s="407"/>
      <c r="AC165" s="407"/>
      <c r="AD165" s="407"/>
      <c r="AE165" s="407"/>
      <c r="AF165" s="407"/>
      <c r="AG165" s="407"/>
      <c r="AH165" s="407"/>
      <c r="AI165" s="407"/>
      <c r="AJ165" s="407"/>
      <c r="AK165" s="407"/>
      <c r="AL165" s="407"/>
      <c r="AM165" s="407"/>
      <c r="AN165" s="407"/>
      <c r="AO165" s="407"/>
    </row>
    <row r="166" spans="3:41" ht="15">
      <c r="C166" s="407"/>
      <c r="D166" s="407"/>
      <c r="E166" s="407"/>
      <c r="F166" s="407"/>
      <c r="G166" s="407"/>
      <c r="H166" s="407"/>
      <c r="I166" s="407"/>
      <c r="J166" s="407"/>
      <c r="K166" s="407"/>
      <c r="L166" s="407"/>
      <c r="M166" s="407"/>
      <c r="N166" s="407"/>
      <c r="O166" s="407"/>
      <c r="P166" s="407"/>
      <c r="Q166" s="407"/>
      <c r="R166" s="407"/>
      <c r="S166" s="407"/>
      <c r="T166" s="407"/>
      <c r="U166" s="407"/>
      <c r="V166" s="407"/>
      <c r="W166" s="407"/>
      <c r="X166" s="407"/>
      <c r="Y166" s="407"/>
      <c r="Z166" s="407"/>
      <c r="AA166" s="407"/>
      <c r="AB166" s="407"/>
      <c r="AC166" s="407"/>
      <c r="AD166" s="407"/>
      <c r="AE166" s="407"/>
      <c r="AF166" s="407"/>
      <c r="AG166" s="407"/>
      <c r="AH166" s="407"/>
      <c r="AI166" s="407"/>
      <c r="AJ166" s="407"/>
      <c r="AK166" s="407"/>
      <c r="AL166" s="407"/>
      <c r="AM166" s="407"/>
      <c r="AN166" s="407"/>
      <c r="AO166" s="407"/>
    </row>
    <row r="167" spans="3:41" ht="15">
      <c r="C167" s="407"/>
      <c r="D167" s="407"/>
      <c r="E167" s="407"/>
      <c r="F167" s="407"/>
      <c r="G167" s="407"/>
      <c r="H167" s="407"/>
      <c r="I167" s="407"/>
      <c r="J167" s="407"/>
      <c r="K167" s="407"/>
      <c r="L167" s="407"/>
      <c r="M167" s="407"/>
      <c r="N167" s="407"/>
      <c r="O167" s="407"/>
      <c r="P167" s="407"/>
      <c r="Q167" s="407"/>
      <c r="R167" s="407"/>
      <c r="S167" s="407"/>
      <c r="T167" s="407"/>
      <c r="U167" s="407"/>
      <c r="V167" s="407"/>
      <c r="W167" s="407"/>
      <c r="X167" s="407"/>
      <c r="Y167" s="407"/>
      <c r="Z167" s="407"/>
      <c r="AA167" s="407"/>
      <c r="AB167" s="407"/>
      <c r="AC167" s="407"/>
      <c r="AD167" s="407"/>
      <c r="AE167" s="407"/>
      <c r="AF167" s="407"/>
      <c r="AG167" s="407"/>
      <c r="AH167" s="407"/>
      <c r="AI167" s="407"/>
      <c r="AJ167" s="407"/>
      <c r="AK167" s="407"/>
      <c r="AL167" s="407"/>
      <c r="AM167" s="407"/>
      <c r="AN167" s="407"/>
      <c r="AO167" s="407"/>
    </row>
    <row r="168" spans="3:41" ht="15">
      <c r="C168" s="407"/>
      <c r="D168" s="407"/>
      <c r="E168" s="407"/>
      <c r="F168" s="407"/>
      <c r="G168" s="407"/>
      <c r="H168" s="407"/>
      <c r="I168" s="407"/>
      <c r="J168" s="407"/>
      <c r="K168" s="407"/>
      <c r="L168" s="407"/>
      <c r="M168" s="407"/>
      <c r="N168" s="407"/>
      <c r="O168" s="407"/>
      <c r="P168" s="407"/>
      <c r="Q168" s="407"/>
      <c r="R168" s="407"/>
      <c r="S168" s="407"/>
      <c r="T168" s="407"/>
      <c r="U168" s="407"/>
      <c r="V168" s="407"/>
      <c r="W168" s="407"/>
      <c r="X168" s="407"/>
      <c r="Y168" s="407"/>
      <c r="Z168" s="407"/>
      <c r="AA168" s="407"/>
      <c r="AB168" s="407"/>
      <c r="AC168" s="407"/>
      <c r="AD168" s="407"/>
      <c r="AE168" s="407"/>
      <c r="AF168" s="407"/>
      <c r="AG168" s="407"/>
      <c r="AH168" s="407"/>
      <c r="AI168" s="407"/>
      <c r="AJ168" s="407"/>
      <c r="AK168" s="407"/>
      <c r="AL168" s="407"/>
      <c r="AM168" s="407"/>
      <c r="AN168" s="407"/>
      <c r="AO168" s="407"/>
    </row>
    <row r="169" spans="3:41" ht="15">
      <c r="C169" s="407"/>
      <c r="D169" s="407"/>
      <c r="E169" s="407"/>
      <c r="F169" s="407"/>
      <c r="G169" s="407"/>
      <c r="H169" s="407"/>
      <c r="I169" s="407"/>
      <c r="J169" s="407"/>
      <c r="K169" s="407"/>
      <c r="L169" s="407"/>
      <c r="M169" s="407"/>
      <c r="N169" s="407"/>
      <c r="O169" s="407"/>
      <c r="P169" s="407"/>
      <c r="Q169" s="407"/>
      <c r="R169" s="407"/>
      <c r="S169" s="407"/>
      <c r="T169" s="407"/>
      <c r="U169" s="407"/>
      <c r="V169" s="407"/>
      <c r="W169" s="407"/>
      <c r="X169" s="407"/>
      <c r="Y169" s="407"/>
      <c r="Z169" s="407"/>
      <c r="AA169" s="407"/>
      <c r="AB169" s="407"/>
      <c r="AC169" s="407"/>
      <c r="AD169" s="407"/>
      <c r="AE169" s="407"/>
      <c r="AF169" s="407"/>
      <c r="AG169" s="407"/>
      <c r="AH169" s="407"/>
      <c r="AI169" s="407"/>
      <c r="AJ169" s="407"/>
      <c r="AK169" s="407"/>
      <c r="AL169" s="407"/>
      <c r="AM169" s="407"/>
      <c r="AN169" s="407"/>
      <c r="AO169" s="407"/>
    </row>
    <row r="170" spans="3:41" ht="15">
      <c r="C170" s="407"/>
      <c r="D170" s="407"/>
      <c r="E170" s="407"/>
      <c r="F170" s="407"/>
      <c r="G170" s="407"/>
      <c r="H170" s="407"/>
      <c r="I170" s="407"/>
      <c r="J170" s="407"/>
      <c r="K170" s="407"/>
      <c r="L170" s="407"/>
      <c r="M170" s="407"/>
      <c r="N170" s="407"/>
      <c r="O170" s="407"/>
      <c r="P170" s="407"/>
      <c r="Q170" s="407"/>
      <c r="R170" s="407"/>
      <c r="S170" s="407"/>
      <c r="T170" s="407"/>
      <c r="U170" s="407"/>
      <c r="V170" s="407"/>
      <c r="W170" s="407"/>
      <c r="X170" s="407"/>
      <c r="Y170" s="407"/>
      <c r="Z170" s="407"/>
      <c r="AA170" s="407"/>
      <c r="AB170" s="407"/>
      <c r="AC170" s="407"/>
      <c r="AD170" s="407"/>
      <c r="AE170" s="407"/>
      <c r="AF170" s="407"/>
      <c r="AG170" s="407"/>
      <c r="AH170" s="407"/>
      <c r="AI170" s="407"/>
      <c r="AJ170" s="407"/>
      <c r="AK170" s="407"/>
      <c r="AL170" s="407"/>
      <c r="AM170" s="407"/>
      <c r="AN170" s="407"/>
      <c r="AO170" s="407"/>
    </row>
    <row r="171" spans="3:41" ht="15">
      <c r="C171" s="407"/>
      <c r="D171" s="407"/>
      <c r="E171" s="407"/>
      <c r="F171" s="407"/>
      <c r="G171" s="407"/>
      <c r="H171" s="407"/>
      <c r="I171" s="407"/>
      <c r="J171" s="407"/>
      <c r="K171" s="407"/>
      <c r="L171" s="407"/>
      <c r="M171" s="407"/>
      <c r="N171" s="407"/>
      <c r="O171" s="407"/>
      <c r="P171" s="407"/>
      <c r="Q171" s="407"/>
      <c r="R171" s="407"/>
      <c r="S171" s="407"/>
      <c r="T171" s="407"/>
      <c r="U171" s="407"/>
      <c r="V171" s="407"/>
      <c r="W171" s="407"/>
      <c r="X171" s="407"/>
      <c r="Y171" s="407"/>
      <c r="Z171" s="407"/>
      <c r="AA171" s="407"/>
      <c r="AB171" s="407"/>
      <c r="AC171" s="407"/>
      <c r="AD171" s="407"/>
      <c r="AE171" s="407"/>
      <c r="AF171" s="407"/>
      <c r="AG171" s="407"/>
      <c r="AH171" s="407"/>
      <c r="AI171" s="407"/>
      <c r="AJ171" s="407"/>
      <c r="AK171" s="407"/>
      <c r="AL171" s="407"/>
      <c r="AM171" s="407"/>
      <c r="AN171" s="407"/>
      <c r="AO171" s="407"/>
    </row>
    <row r="172" spans="3:41" ht="15">
      <c r="C172" s="407"/>
      <c r="D172" s="407"/>
      <c r="E172" s="407"/>
      <c r="F172" s="407"/>
      <c r="G172" s="407"/>
      <c r="H172" s="407"/>
      <c r="I172" s="407"/>
      <c r="J172" s="407"/>
      <c r="K172" s="407"/>
      <c r="L172" s="407"/>
      <c r="M172" s="407"/>
      <c r="N172" s="407"/>
      <c r="O172" s="407"/>
      <c r="P172" s="407"/>
      <c r="Q172" s="407"/>
      <c r="R172" s="407"/>
      <c r="S172" s="407"/>
      <c r="T172" s="407"/>
      <c r="U172" s="407"/>
      <c r="V172" s="407"/>
      <c r="W172" s="407"/>
      <c r="X172" s="407"/>
      <c r="Y172" s="407"/>
      <c r="Z172" s="407"/>
      <c r="AA172" s="407"/>
      <c r="AB172" s="407"/>
      <c r="AC172" s="407"/>
      <c r="AD172" s="407"/>
      <c r="AE172" s="407"/>
      <c r="AF172" s="407"/>
      <c r="AG172" s="407"/>
      <c r="AH172" s="407"/>
      <c r="AI172" s="407"/>
      <c r="AJ172" s="407"/>
      <c r="AK172" s="407"/>
      <c r="AL172" s="407"/>
      <c r="AM172" s="407"/>
      <c r="AN172" s="407"/>
      <c r="AO172" s="407"/>
    </row>
    <row r="173" spans="3:41" ht="15">
      <c r="C173" s="407"/>
      <c r="D173" s="407"/>
      <c r="E173" s="407"/>
      <c r="F173" s="407"/>
      <c r="G173" s="407"/>
      <c r="H173" s="407"/>
      <c r="I173" s="407"/>
      <c r="J173" s="407"/>
      <c r="K173" s="407"/>
      <c r="L173" s="407"/>
      <c r="M173" s="407"/>
      <c r="N173" s="407"/>
      <c r="O173" s="407"/>
      <c r="P173" s="407"/>
      <c r="Q173" s="407"/>
      <c r="R173" s="407"/>
      <c r="S173" s="407"/>
      <c r="T173" s="407"/>
      <c r="U173" s="407"/>
      <c r="V173" s="407"/>
      <c r="W173" s="407"/>
      <c r="X173" s="407"/>
      <c r="Y173" s="407"/>
      <c r="Z173" s="407"/>
      <c r="AA173" s="407"/>
      <c r="AB173" s="407"/>
      <c r="AC173" s="407"/>
      <c r="AD173" s="407"/>
      <c r="AE173" s="407"/>
      <c r="AF173" s="407"/>
      <c r="AG173" s="407"/>
      <c r="AH173" s="407"/>
      <c r="AI173" s="407"/>
      <c r="AJ173" s="407"/>
      <c r="AK173" s="407"/>
      <c r="AL173" s="407"/>
      <c r="AM173" s="407"/>
      <c r="AN173" s="407"/>
      <c r="AO173" s="407"/>
    </row>
    <row r="174" spans="3:41" ht="15">
      <c r="C174" s="407"/>
      <c r="D174" s="407"/>
      <c r="E174" s="407"/>
      <c r="F174" s="407"/>
      <c r="G174" s="407"/>
      <c r="H174" s="407"/>
      <c r="I174" s="407"/>
      <c r="J174" s="407"/>
      <c r="K174" s="407"/>
      <c r="L174" s="407"/>
      <c r="M174" s="407"/>
      <c r="N174" s="407"/>
      <c r="O174" s="407"/>
      <c r="P174" s="407"/>
      <c r="Q174" s="407"/>
      <c r="R174" s="407"/>
      <c r="S174" s="407"/>
      <c r="T174" s="407"/>
      <c r="U174" s="407"/>
      <c r="V174" s="407"/>
      <c r="W174" s="407"/>
      <c r="X174" s="407"/>
      <c r="Y174" s="407"/>
      <c r="Z174" s="407"/>
      <c r="AA174" s="407"/>
      <c r="AB174" s="407"/>
      <c r="AC174" s="407"/>
      <c r="AD174" s="407"/>
      <c r="AE174" s="407"/>
      <c r="AF174" s="407"/>
      <c r="AG174" s="407"/>
      <c r="AH174" s="407"/>
      <c r="AI174" s="407"/>
      <c r="AJ174" s="407"/>
      <c r="AK174" s="407"/>
      <c r="AL174" s="407"/>
      <c r="AM174" s="407"/>
      <c r="AN174" s="407"/>
      <c r="AO174" s="407"/>
    </row>
    <row r="175" spans="3:41" ht="15">
      <c r="C175" s="407"/>
      <c r="D175" s="407"/>
      <c r="E175" s="407"/>
      <c r="F175" s="407"/>
      <c r="G175" s="407"/>
      <c r="H175" s="407"/>
      <c r="I175" s="407"/>
      <c r="J175" s="407"/>
      <c r="K175" s="407"/>
      <c r="L175" s="407"/>
      <c r="M175" s="407"/>
      <c r="N175" s="407"/>
      <c r="O175" s="407"/>
      <c r="P175" s="407"/>
      <c r="Q175" s="407"/>
      <c r="R175" s="407"/>
      <c r="S175" s="407"/>
      <c r="T175" s="407"/>
      <c r="U175" s="407"/>
      <c r="V175" s="407"/>
      <c r="W175" s="407"/>
      <c r="X175" s="407"/>
      <c r="Y175" s="407"/>
      <c r="Z175" s="407"/>
      <c r="AA175" s="407"/>
      <c r="AB175" s="407"/>
      <c r="AC175" s="407"/>
      <c r="AD175" s="407"/>
      <c r="AE175" s="407"/>
      <c r="AF175" s="407"/>
      <c r="AG175" s="407"/>
      <c r="AH175" s="407"/>
      <c r="AI175" s="407"/>
      <c r="AJ175" s="407"/>
      <c r="AK175" s="407"/>
      <c r="AL175" s="407"/>
      <c r="AM175" s="407"/>
      <c r="AN175" s="407"/>
      <c r="AO175" s="407"/>
    </row>
    <row r="176" spans="3:41" ht="15">
      <c r="C176" s="407"/>
      <c r="D176" s="407"/>
      <c r="E176" s="407"/>
      <c r="F176" s="407"/>
      <c r="G176" s="407"/>
      <c r="H176" s="407"/>
      <c r="I176" s="407"/>
      <c r="J176" s="407"/>
      <c r="K176" s="407"/>
      <c r="L176" s="407"/>
      <c r="M176" s="407"/>
      <c r="N176" s="407"/>
      <c r="O176" s="407"/>
      <c r="P176" s="407"/>
      <c r="Q176" s="407"/>
      <c r="R176" s="407"/>
      <c r="S176" s="407"/>
      <c r="T176" s="407"/>
      <c r="U176" s="407"/>
      <c r="V176" s="407"/>
      <c r="W176" s="407"/>
      <c r="X176" s="407"/>
      <c r="Y176" s="407"/>
      <c r="Z176" s="407"/>
      <c r="AA176" s="407"/>
      <c r="AB176" s="407"/>
      <c r="AC176" s="407"/>
      <c r="AD176" s="407"/>
      <c r="AE176" s="407"/>
      <c r="AF176" s="407"/>
      <c r="AG176" s="407"/>
      <c r="AH176" s="407"/>
      <c r="AI176" s="407"/>
      <c r="AJ176" s="407"/>
      <c r="AK176" s="407"/>
      <c r="AL176" s="407"/>
      <c r="AM176" s="407"/>
      <c r="AN176" s="407"/>
      <c r="AO176" s="407"/>
    </row>
  </sheetData>
  <sheetProtection/>
  <mergeCells count="3">
    <mergeCell ref="B1:V1"/>
    <mergeCell ref="B2:V2"/>
    <mergeCell ref="D3:W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S36"/>
  <sheetViews>
    <sheetView zoomScalePageLayoutView="0" workbookViewId="0" topLeftCell="A4">
      <selection activeCell="I27" sqref="I27"/>
    </sheetView>
  </sheetViews>
  <sheetFormatPr defaultColWidth="9.140625" defaultRowHeight="15"/>
  <cols>
    <col min="1" max="1" width="3.28125" style="113" customWidth="1"/>
    <col min="2" max="2" width="22.57421875" style="113" customWidth="1"/>
    <col min="3" max="3" width="10.7109375" style="113" customWidth="1"/>
    <col min="4" max="4" width="10.7109375" style="520" customWidth="1"/>
    <col min="5" max="8" width="10.7109375" style="113" customWidth="1"/>
    <col min="9" max="9" width="10.7109375" style="520" customWidth="1"/>
    <col min="10" max="10" width="10.7109375" style="113" customWidth="1"/>
    <col min="11" max="12" width="8.28125" style="113" customWidth="1"/>
    <col min="13" max="16384" width="9.140625" style="113" customWidth="1"/>
  </cols>
  <sheetData>
    <row r="1" spans="2:12" ht="13.5" customHeight="1">
      <c r="B1" s="114"/>
      <c r="C1" s="114"/>
      <c r="D1" s="516"/>
      <c r="E1" s="114"/>
      <c r="F1" s="114"/>
      <c r="G1" s="114"/>
      <c r="H1" s="114"/>
      <c r="I1" s="516"/>
      <c r="J1" s="115"/>
      <c r="K1" s="115"/>
      <c r="L1" s="115"/>
    </row>
    <row r="2" spans="1:12" ht="15.75">
      <c r="A2" s="487" t="s">
        <v>884</v>
      </c>
      <c r="B2" s="487"/>
      <c r="C2" s="487"/>
      <c r="D2" s="487"/>
      <c r="E2" s="487"/>
      <c r="F2" s="487"/>
      <c r="G2" s="487"/>
      <c r="H2" s="487"/>
      <c r="I2" s="487"/>
      <c r="J2" s="487"/>
      <c r="K2" s="261"/>
      <c r="L2" s="261"/>
    </row>
    <row r="3" spans="1:12" ht="15.75">
      <c r="A3" s="487" t="s">
        <v>806</v>
      </c>
      <c r="B3" s="487"/>
      <c r="C3" s="487"/>
      <c r="D3" s="487"/>
      <c r="E3" s="487"/>
      <c r="F3" s="487"/>
      <c r="G3" s="487"/>
      <c r="H3" s="487"/>
      <c r="I3" s="487"/>
      <c r="J3" s="487"/>
      <c r="K3" s="261"/>
      <c r="L3" s="261"/>
    </row>
    <row r="4" spans="1:12" ht="15.75">
      <c r="A4" s="487" t="s">
        <v>984</v>
      </c>
      <c r="B4" s="487"/>
      <c r="C4" s="487"/>
      <c r="D4" s="487"/>
      <c r="E4" s="487"/>
      <c r="F4" s="487"/>
      <c r="G4" s="487"/>
      <c r="H4" s="487"/>
      <c r="I4" s="487"/>
      <c r="J4" s="487"/>
      <c r="K4" s="206"/>
      <c r="L4" s="206"/>
    </row>
    <row r="5" spans="1:19" ht="15.75">
      <c r="A5" s="205"/>
      <c r="B5" s="206"/>
      <c r="C5" s="206"/>
      <c r="D5" s="517"/>
      <c r="E5" s="206"/>
      <c r="F5" s="206"/>
      <c r="G5" s="206"/>
      <c r="H5" s="206"/>
      <c r="I5" s="517"/>
      <c r="J5" s="206"/>
      <c r="K5" s="206"/>
      <c r="L5" s="206"/>
      <c r="Q5" s="488"/>
      <c r="R5" s="488"/>
      <c r="S5" s="488"/>
    </row>
    <row r="6" spans="1:12" ht="15.75">
      <c r="A6" s="487" t="s">
        <v>873</v>
      </c>
      <c r="B6" s="487"/>
      <c r="C6" s="487"/>
      <c r="D6" s="487"/>
      <c r="E6" s="487"/>
      <c r="F6" s="487"/>
      <c r="G6" s="487"/>
      <c r="H6" s="487"/>
      <c r="I6" s="487"/>
      <c r="J6" s="487"/>
      <c r="K6" s="487"/>
      <c r="L6" s="487"/>
    </row>
    <row r="7" spans="2:12" ht="7.5" customHeight="1">
      <c r="B7" s="114"/>
      <c r="C7" s="114"/>
      <c r="D7" s="516"/>
      <c r="E7" s="114"/>
      <c r="F7" s="114"/>
      <c r="G7" s="114"/>
      <c r="H7" s="114"/>
      <c r="I7" s="516"/>
      <c r="J7" s="114"/>
      <c r="K7" s="114"/>
      <c r="L7" s="114"/>
    </row>
    <row r="8" spans="2:13" ht="15.75" customHeight="1" thickBot="1">
      <c r="B8" s="114"/>
      <c r="C8" s="114"/>
      <c r="D8" s="484" t="s">
        <v>995</v>
      </c>
      <c r="E8" s="484"/>
      <c r="F8" s="484"/>
      <c r="G8" s="484"/>
      <c r="H8" s="484"/>
      <c r="I8" s="484"/>
      <c r="J8" s="484"/>
      <c r="K8" s="204"/>
      <c r="L8" s="204"/>
      <c r="M8" s="204"/>
    </row>
    <row r="9" spans="1:12" ht="13.5" thickTop="1">
      <c r="A9" s="489"/>
      <c r="B9" s="116" t="s">
        <v>813</v>
      </c>
      <c r="C9" s="117" t="s">
        <v>808</v>
      </c>
      <c r="D9" s="518" t="s">
        <v>809</v>
      </c>
      <c r="E9" s="119" t="s">
        <v>810</v>
      </c>
      <c r="F9" s="116" t="s">
        <v>811</v>
      </c>
      <c r="G9" s="117" t="s">
        <v>812</v>
      </c>
      <c r="H9" s="118" t="s">
        <v>814</v>
      </c>
      <c r="I9" s="521" t="s">
        <v>815</v>
      </c>
      <c r="J9" s="120" t="s">
        <v>816</v>
      </c>
      <c r="K9" s="121"/>
      <c r="L9" s="122"/>
    </row>
    <row r="10" spans="1:10" ht="39.75" customHeight="1">
      <c r="A10" s="490"/>
      <c r="B10" s="492" t="s">
        <v>606</v>
      </c>
      <c r="C10" s="485" t="s">
        <v>804</v>
      </c>
      <c r="D10" s="486"/>
      <c r="E10" s="494" t="s">
        <v>805</v>
      </c>
      <c r="F10" s="495"/>
      <c r="G10" s="485" t="s">
        <v>841</v>
      </c>
      <c r="H10" s="486"/>
      <c r="I10" s="496" t="s">
        <v>27</v>
      </c>
      <c r="J10" s="497"/>
    </row>
    <row r="11" spans="1:10" ht="27.75" customHeight="1">
      <c r="A11" s="491"/>
      <c r="B11" s="493"/>
      <c r="C11" s="123" t="s">
        <v>848</v>
      </c>
      <c r="D11" s="519" t="s">
        <v>681</v>
      </c>
      <c r="E11" s="123" t="s">
        <v>848</v>
      </c>
      <c r="F11" s="124" t="s">
        <v>681</v>
      </c>
      <c r="G11" s="123" t="s">
        <v>848</v>
      </c>
      <c r="H11" s="124" t="s">
        <v>681</v>
      </c>
      <c r="I11" s="522" t="s">
        <v>848</v>
      </c>
      <c r="J11" s="125" t="s">
        <v>681</v>
      </c>
    </row>
    <row r="12" spans="1:10" ht="31.5" customHeight="1">
      <c r="A12" s="126" t="s">
        <v>682</v>
      </c>
      <c r="B12" s="127" t="s">
        <v>697</v>
      </c>
      <c r="C12" s="207">
        <f>'3. kiadások működés felhalmozás'!V24</f>
        <v>23959</v>
      </c>
      <c r="D12" s="208">
        <f>'3. kiadások működés felhalmozás'!W24</f>
        <v>27860</v>
      </c>
      <c r="E12" s="209"/>
      <c r="F12" s="275"/>
      <c r="G12" s="207"/>
      <c r="H12" s="208"/>
      <c r="I12" s="207">
        <f>SUM(C12,E12,G12)</f>
        <v>23959</v>
      </c>
      <c r="J12" s="353">
        <f>SUM(D12,F12,H12)</f>
        <v>27860</v>
      </c>
    </row>
    <row r="13" spans="1:10" ht="31.5" customHeight="1">
      <c r="A13" s="129" t="s">
        <v>683</v>
      </c>
      <c r="B13" s="131" t="s">
        <v>698</v>
      </c>
      <c r="C13" s="210">
        <f>'3. kiadások működés felhalmozás'!V28</f>
        <v>5271</v>
      </c>
      <c r="D13" s="211">
        <f>'3. kiadások működés felhalmozás'!W28</f>
        <v>5776</v>
      </c>
      <c r="E13" s="212"/>
      <c r="F13" s="276"/>
      <c r="G13" s="210"/>
      <c r="H13" s="211"/>
      <c r="I13" s="207">
        <f aca="true" t="shared" si="0" ref="I13:I23">SUM(C13,E13,G13)</f>
        <v>5271</v>
      </c>
      <c r="J13" s="353">
        <f>SUM(D13,F13,H13)</f>
        <v>5776</v>
      </c>
    </row>
    <row r="14" spans="1:10" ht="31.5" customHeight="1">
      <c r="A14" s="129" t="s">
        <v>685</v>
      </c>
      <c r="B14" s="131" t="s">
        <v>699</v>
      </c>
      <c r="C14" s="210">
        <f>'3. kiadások működés felhalmozás'!V53-G14</f>
        <v>47752</v>
      </c>
      <c r="D14" s="211">
        <f>'3. kiadások működés felhalmozás'!W53-H14</f>
        <v>52439</v>
      </c>
      <c r="E14" s="212"/>
      <c r="F14" s="276"/>
      <c r="G14" s="210">
        <v>2320</v>
      </c>
      <c r="H14" s="211">
        <v>2320</v>
      </c>
      <c r="I14" s="207">
        <f t="shared" si="0"/>
        <v>50072</v>
      </c>
      <c r="J14" s="353">
        <f aca="true" t="shared" si="1" ref="J14:J23">SUM(D14,F14,H14)</f>
        <v>54759</v>
      </c>
    </row>
    <row r="15" spans="1:10" ht="31.5" customHeight="1">
      <c r="A15" s="129" t="s">
        <v>687</v>
      </c>
      <c r="B15" s="130" t="s">
        <v>700</v>
      </c>
      <c r="C15" s="210">
        <f>'3. kiadások működés felhalmozás'!V62</f>
        <v>4178</v>
      </c>
      <c r="D15" s="211">
        <f>'3. kiadások működés felhalmozás'!W62</f>
        <v>5780</v>
      </c>
      <c r="E15" s="212"/>
      <c r="F15" s="276"/>
      <c r="G15" s="210"/>
      <c r="H15" s="211"/>
      <c r="I15" s="207">
        <f t="shared" si="0"/>
        <v>4178</v>
      </c>
      <c r="J15" s="353">
        <f t="shared" si="1"/>
        <v>5780</v>
      </c>
    </row>
    <row r="16" spans="1:10" ht="31.5" customHeight="1">
      <c r="A16" s="129" t="s">
        <v>689</v>
      </c>
      <c r="B16" s="131" t="s">
        <v>701</v>
      </c>
      <c r="C16" s="210">
        <f>'3. kiadások működés felhalmozás'!V71+'3. kiadások működés felhalmozás'!V98</f>
        <v>0</v>
      </c>
      <c r="D16" s="211">
        <f>'3. kiadások működés felhalmozás'!W71</f>
        <v>0</v>
      </c>
      <c r="E16" s="212"/>
      <c r="F16" s="276"/>
      <c r="G16" s="210"/>
      <c r="H16" s="211"/>
      <c r="I16" s="207">
        <f t="shared" si="0"/>
        <v>0</v>
      </c>
      <c r="J16" s="353">
        <f t="shared" si="1"/>
        <v>0</v>
      </c>
    </row>
    <row r="17" spans="1:10" ht="31.5" customHeight="1">
      <c r="A17" s="129" t="s">
        <v>691</v>
      </c>
      <c r="B17" s="131" t="s">
        <v>702</v>
      </c>
      <c r="C17" s="210">
        <f>'3. kiadások működés felhalmozás'!V69+'3. kiadások működés felhalmozás'!V74</f>
        <v>108304</v>
      </c>
      <c r="D17" s="211">
        <f>'3. kiadások működés felhalmozás'!W69+'3. kiadások működés felhalmozás'!W74</f>
        <v>114961</v>
      </c>
      <c r="E17" s="212"/>
      <c r="F17" s="276"/>
      <c r="G17" s="210"/>
      <c r="H17" s="211"/>
      <c r="I17" s="207">
        <f t="shared" si="0"/>
        <v>108304</v>
      </c>
      <c r="J17" s="353">
        <f t="shared" si="1"/>
        <v>114961</v>
      </c>
    </row>
    <row r="18" spans="1:10" ht="31.5" customHeight="1">
      <c r="A18" s="129"/>
      <c r="B18" s="131" t="s">
        <v>883</v>
      </c>
      <c r="C18" s="210"/>
      <c r="D18" s="211">
        <f>'3. kiadások működés felhalmozás'!G64+'3. kiadások működés felhalmozás'!W65</f>
        <v>968</v>
      </c>
      <c r="E18" s="212"/>
      <c r="F18" s="276"/>
      <c r="G18" s="210"/>
      <c r="H18" s="211"/>
      <c r="I18" s="207"/>
      <c r="J18" s="353">
        <f>SUM(D18)</f>
        <v>968</v>
      </c>
    </row>
    <row r="19" spans="1:10" ht="31.5" customHeight="1">
      <c r="A19" s="129"/>
      <c r="B19" s="131" t="s">
        <v>988</v>
      </c>
      <c r="C19" s="210"/>
      <c r="D19" s="211">
        <f>'3. kiadások működés felhalmozás'!W64</f>
        <v>263</v>
      </c>
      <c r="E19" s="212"/>
      <c r="F19" s="276"/>
      <c r="G19" s="210"/>
      <c r="H19" s="211"/>
      <c r="I19" s="207"/>
      <c r="J19" s="353">
        <f>SUM(D19)</f>
        <v>263</v>
      </c>
    </row>
    <row r="20" spans="1:10" ht="31.5" customHeight="1">
      <c r="A20" s="129" t="s">
        <v>692</v>
      </c>
      <c r="B20" s="131" t="s">
        <v>703</v>
      </c>
      <c r="C20" s="210">
        <v>0</v>
      </c>
      <c r="D20" s="211">
        <v>0</v>
      </c>
      <c r="E20" s="212"/>
      <c r="F20" s="276"/>
      <c r="G20" s="210"/>
      <c r="H20" s="211"/>
      <c r="I20" s="207">
        <f t="shared" si="0"/>
        <v>0</v>
      </c>
      <c r="J20" s="353">
        <f t="shared" si="1"/>
        <v>0</v>
      </c>
    </row>
    <row r="21" spans="1:10" ht="31.5" customHeight="1">
      <c r="A21" s="129" t="s">
        <v>693</v>
      </c>
      <c r="B21" s="131" t="s">
        <v>864</v>
      </c>
      <c r="C21" s="138">
        <f>'3. kiadások működés felhalmozás'!V114+'3. kiadások működés felhalmozás'!V116</f>
        <v>4771</v>
      </c>
      <c r="D21" s="211">
        <f>'3. kiadások működés felhalmozás'!W114+'3. kiadások működés felhalmozás'!W116+'3. kiadások működés felhalmozás'!W112</f>
        <v>87892</v>
      </c>
      <c r="E21" s="212">
        <f>'3. kiadások működés felhalmozás'!V115</f>
        <v>53082</v>
      </c>
      <c r="F21" s="276">
        <f>'3. kiadások működés felhalmozás'!W115</f>
        <v>53203</v>
      </c>
      <c r="G21" s="138"/>
      <c r="H21" s="211"/>
      <c r="I21" s="207">
        <f t="shared" si="0"/>
        <v>57853</v>
      </c>
      <c r="J21" s="128">
        <f t="shared" si="1"/>
        <v>141095</v>
      </c>
    </row>
    <row r="22" spans="1:10" ht="31.5" customHeight="1">
      <c r="A22" s="132" t="s">
        <v>695</v>
      </c>
      <c r="B22" s="139" t="s">
        <v>704</v>
      </c>
      <c r="C22" s="138">
        <f>'3. kiadások működés felhalmozás'!V87+'3. kiadások működés felhalmozás'!V92</f>
        <v>376368</v>
      </c>
      <c r="D22" s="214">
        <f>'3. kiadások működés felhalmozás'!W87+'3. kiadások működés felhalmozás'!W92</f>
        <v>374105</v>
      </c>
      <c r="E22" s="215"/>
      <c r="F22" s="277"/>
      <c r="G22" s="213"/>
      <c r="H22" s="214"/>
      <c r="I22" s="207">
        <f>SUM(C22,E22,G22)</f>
        <v>376368</v>
      </c>
      <c r="J22" s="128">
        <f t="shared" si="1"/>
        <v>374105</v>
      </c>
    </row>
    <row r="23" spans="1:10" ht="31.5" customHeight="1">
      <c r="A23" s="132" t="s">
        <v>705</v>
      </c>
      <c r="B23" s="139" t="s">
        <v>706</v>
      </c>
      <c r="C23" s="216">
        <f>'3. kiadások működés felhalmozás'!V100</f>
        <v>0</v>
      </c>
      <c r="D23" s="214">
        <f>'3. kiadások működés felhalmozás'!W101</f>
        <v>2874</v>
      </c>
      <c r="E23" s="215"/>
      <c r="F23" s="277"/>
      <c r="G23" s="216"/>
      <c r="H23" s="214"/>
      <c r="I23" s="207">
        <f t="shared" si="0"/>
        <v>0</v>
      </c>
      <c r="J23" s="128">
        <f t="shared" si="1"/>
        <v>2874</v>
      </c>
    </row>
    <row r="24" spans="1:10" ht="31.5" customHeight="1">
      <c r="A24" s="132" t="s">
        <v>707</v>
      </c>
      <c r="B24" s="133" t="s">
        <v>708</v>
      </c>
      <c r="C24" s="216">
        <f>'3. kiadások működés felhalmozás'!V75+'3. kiadások működés felhalmozás'!V77-G24</f>
        <v>56682</v>
      </c>
      <c r="D24" s="214">
        <f>'3. kiadások működés felhalmozás'!W75+'3. kiadások működés felhalmozás'!W77-'4. kiadás szervenként'!H24+'3. kiadások működés felhalmozás'!W76</f>
        <v>93753</v>
      </c>
      <c r="E24" s="215"/>
      <c r="F24" s="277"/>
      <c r="G24" s="216">
        <v>10952</v>
      </c>
      <c r="H24" s="214">
        <v>10952</v>
      </c>
      <c r="I24" s="207">
        <f>SUM(C24,E24,G24)</f>
        <v>67634</v>
      </c>
      <c r="J24" s="128">
        <f>SUM(D24,F24,H24)</f>
        <v>104705</v>
      </c>
    </row>
    <row r="25" spans="1:10" ht="31.5" customHeight="1" thickBot="1">
      <c r="A25" s="134" t="s">
        <v>709</v>
      </c>
      <c r="B25" s="135" t="s">
        <v>710</v>
      </c>
      <c r="C25" s="136">
        <f aca="true" t="shared" si="2" ref="C25:H25">SUM(C12:C24)</f>
        <v>627285</v>
      </c>
      <c r="D25" s="136">
        <f t="shared" si="2"/>
        <v>766671</v>
      </c>
      <c r="E25" s="187">
        <f t="shared" si="2"/>
        <v>53082</v>
      </c>
      <c r="F25" s="187">
        <f t="shared" si="2"/>
        <v>53203</v>
      </c>
      <c r="G25" s="187">
        <f t="shared" si="2"/>
        <v>13272</v>
      </c>
      <c r="H25" s="187">
        <f t="shared" si="2"/>
        <v>13272</v>
      </c>
      <c r="I25" s="137">
        <f>SUM(I12:I24)</f>
        <v>693639</v>
      </c>
      <c r="J25" s="137">
        <f>SUM(J12:J24)</f>
        <v>833146</v>
      </c>
    </row>
    <row r="26" spans="2:12" ht="13.5" thickTop="1">
      <c r="B26" s="114"/>
      <c r="C26" s="114"/>
      <c r="D26" s="516"/>
      <c r="E26" s="114"/>
      <c r="F26" s="114"/>
      <c r="G26" s="114"/>
      <c r="H26" s="114"/>
      <c r="I26" s="516"/>
      <c r="J26" s="114"/>
      <c r="K26" s="114"/>
      <c r="L26" s="114"/>
    </row>
    <row r="27" spans="2:12" ht="12.75">
      <c r="B27" s="114"/>
      <c r="C27" s="114"/>
      <c r="D27" s="516"/>
      <c r="E27" s="114"/>
      <c r="F27" s="114"/>
      <c r="G27" s="114"/>
      <c r="H27" s="114"/>
      <c r="I27" s="516"/>
      <c r="J27" s="114"/>
      <c r="K27" s="114"/>
      <c r="L27" s="114"/>
    </row>
    <row r="28" spans="2:12" ht="12.75">
      <c r="B28" s="114"/>
      <c r="C28" s="114"/>
      <c r="D28" s="516"/>
      <c r="E28" s="114"/>
      <c r="F28" s="114"/>
      <c r="G28" s="114"/>
      <c r="H28" s="114"/>
      <c r="I28" s="516"/>
      <c r="J28" s="114"/>
      <c r="K28" s="114"/>
      <c r="L28" s="114"/>
    </row>
    <row r="29" spans="2:12" ht="12.75">
      <c r="B29" s="114"/>
      <c r="C29" s="114"/>
      <c r="D29" s="516"/>
      <c r="E29" s="114"/>
      <c r="F29" s="114"/>
      <c r="G29" s="114"/>
      <c r="H29" s="114"/>
      <c r="I29" s="516"/>
      <c r="J29" s="114"/>
      <c r="K29" s="114"/>
      <c r="L29" s="114"/>
    </row>
    <row r="30" spans="2:12" ht="12.75">
      <c r="B30" s="114"/>
      <c r="C30" s="114"/>
      <c r="D30" s="516"/>
      <c r="E30" s="114"/>
      <c r="F30" s="114"/>
      <c r="G30" s="114"/>
      <c r="H30" s="114"/>
      <c r="I30" s="516"/>
      <c r="J30" s="114"/>
      <c r="K30" s="114"/>
      <c r="L30" s="114"/>
    </row>
    <row r="31" spans="2:12" ht="12.75">
      <c r="B31" s="114"/>
      <c r="C31" s="114"/>
      <c r="D31" s="516"/>
      <c r="E31" s="114"/>
      <c r="F31" s="114"/>
      <c r="G31" s="114"/>
      <c r="H31" s="114"/>
      <c r="I31" s="516"/>
      <c r="J31" s="114"/>
      <c r="K31" s="114"/>
      <c r="L31" s="114"/>
    </row>
    <row r="32" spans="2:12" ht="12.75">
      <c r="B32" s="114"/>
      <c r="C32" s="114"/>
      <c r="D32" s="516"/>
      <c r="E32" s="114"/>
      <c r="F32" s="114"/>
      <c r="G32" s="114"/>
      <c r="H32" s="114"/>
      <c r="I32" s="516"/>
      <c r="J32" s="114"/>
      <c r="K32" s="114"/>
      <c r="L32" s="114"/>
    </row>
    <row r="33" spans="2:12" ht="12.75">
      <c r="B33" s="114"/>
      <c r="C33" s="114"/>
      <c r="D33" s="516"/>
      <c r="E33" s="114"/>
      <c r="F33" s="114"/>
      <c r="G33" s="114"/>
      <c r="H33" s="114"/>
      <c r="I33" s="516"/>
      <c r="J33" s="114"/>
      <c r="K33" s="114"/>
      <c r="L33" s="114"/>
    </row>
    <row r="34" spans="2:12" ht="12.75">
      <c r="B34" s="114"/>
      <c r="C34" s="114"/>
      <c r="D34" s="516"/>
      <c r="E34" s="114"/>
      <c r="F34" s="114"/>
      <c r="G34" s="114"/>
      <c r="H34" s="114"/>
      <c r="I34" s="516"/>
      <c r="J34" s="114"/>
      <c r="K34" s="114"/>
      <c r="L34" s="114"/>
    </row>
    <row r="35" spans="2:12" ht="12.75">
      <c r="B35" s="114"/>
      <c r="C35" s="114"/>
      <c r="D35" s="516"/>
      <c r="E35" s="114"/>
      <c r="F35" s="114"/>
      <c r="G35" s="114"/>
      <c r="H35" s="114"/>
      <c r="I35" s="516"/>
      <c r="J35" s="114"/>
      <c r="K35" s="114"/>
      <c r="L35" s="114"/>
    </row>
    <row r="36" spans="2:12" ht="12.75">
      <c r="B36" s="114"/>
      <c r="C36" s="114"/>
      <c r="D36" s="516"/>
      <c r="E36" s="114"/>
      <c r="F36" s="114"/>
      <c r="G36" s="114"/>
      <c r="H36" s="114"/>
      <c r="I36" s="516"/>
      <c r="J36" s="114"/>
      <c r="K36" s="114"/>
      <c r="L36" s="114"/>
    </row>
  </sheetData>
  <sheetProtection/>
  <mergeCells count="12">
    <mergeCell ref="E10:F10"/>
    <mergeCell ref="I10:J10"/>
    <mergeCell ref="D8:J8"/>
    <mergeCell ref="G10:H10"/>
    <mergeCell ref="A4:J4"/>
    <mergeCell ref="A3:J3"/>
    <mergeCell ref="A2:J2"/>
    <mergeCell ref="Q5:S5"/>
    <mergeCell ref="A6:L6"/>
    <mergeCell ref="A9:A11"/>
    <mergeCell ref="B10:B11"/>
    <mergeCell ref="C10:D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K89"/>
  <sheetViews>
    <sheetView zoomScalePageLayoutView="0" workbookViewId="0" topLeftCell="A13">
      <selection activeCell="B8" sqref="B8"/>
    </sheetView>
  </sheetViews>
  <sheetFormatPr defaultColWidth="9.140625" defaultRowHeight="15"/>
  <cols>
    <col min="1" max="1" width="5.140625" style="144" customWidth="1"/>
    <col min="2" max="2" width="64.7109375" style="144" customWidth="1"/>
    <col min="3" max="3" width="7.140625" style="144" customWidth="1"/>
    <col min="4" max="4" width="9.7109375" style="144" customWidth="1"/>
    <col min="5" max="5" width="11.7109375" style="253" customWidth="1"/>
    <col min="6" max="6" width="11.8515625" style="144" hidden="1" customWidth="1"/>
    <col min="7" max="7" width="12.140625" style="144" customWidth="1"/>
    <col min="8" max="9" width="9.140625" style="144" customWidth="1"/>
    <col min="10" max="16384" width="9.140625" style="144" customWidth="1"/>
  </cols>
  <sheetData>
    <row r="1" spans="1:6" ht="33" customHeight="1">
      <c r="A1" s="461" t="s">
        <v>986</v>
      </c>
      <c r="B1" s="461"/>
      <c r="C1" s="461"/>
      <c r="D1" s="461"/>
      <c r="E1" s="461"/>
      <c r="F1" s="461"/>
    </row>
    <row r="2" spans="1:6" ht="26.25" customHeight="1">
      <c r="A2" s="498" t="s">
        <v>868</v>
      </c>
      <c r="B2" s="498"/>
      <c r="C2" s="498"/>
      <c r="D2" s="498"/>
      <c r="E2" s="498"/>
      <c r="F2" s="498"/>
    </row>
    <row r="3" spans="1:11" ht="26.25" customHeight="1">
      <c r="A3" s="312"/>
      <c r="B3" s="499" t="s">
        <v>996</v>
      </c>
      <c r="C3" s="499"/>
      <c r="D3" s="499"/>
      <c r="E3" s="499"/>
      <c r="F3" s="499"/>
      <c r="G3" s="499"/>
      <c r="H3" s="499"/>
      <c r="I3" s="499"/>
      <c r="J3" s="499"/>
      <c r="K3" s="499"/>
    </row>
    <row r="4" spans="1:11" ht="15">
      <c r="A4" s="168"/>
      <c r="B4" s="170" t="s">
        <v>813</v>
      </c>
      <c r="C4" s="170" t="s">
        <v>808</v>
      </c>
      <c r="D4" s="170" t="s">
        <v>809</v>
      </c>
      <c r="E4" s="170" t="s">
        <v>810</v>
      </c>
      <c r="F4" s="170" t="s">
        <v>811</v>
      </c>
      <c r="G4" s="170" t="s">
        <v>811</v>
      </c>
      <c r="H4" s="441" t="s">
        <v>812</v>
      </c>
      <c r="I4" s="442" t="s">
        <v>814</v>
      </c>
      <c r="J4" s="415" t="s">
        <v>815</v>
      </c>
      <c r="K4" s="415" t="s">
        <v>816</v>
      </c>
    </row>
    <row r="5" spans="1:11" ht="63.75">
      <c r="A5" s="168"/>
      <c r="B5" s="145" t="s">
        <v>71</v>
      </c>
      <c r="C5" s="146" t="s">
        <v>888</v>
      </c>
      <c r="D5" s="258" t="s">
        <v>876</v>
      </c>
      <c r="E5" s="258" t="s">
        <v>919</v>
      </c>
      <c r="F5" s="258" t="s">
        <v>924</v>
      </c>
      <c r="G5" s="258" t="s">
        <v>921</v>
      </c>
      <c r="H5" s="258" t="s">
        <v>974</v>
      </c>
      <c r="I5" s="258" t="s">
        <v>973</v>
      </c>
      <c r="J5" s="258" t="s">
        <v>990</v>
      </c>
      <c r="K5" s="258" t="s">
        <v>991</v>
      </c>
    </row>
    <row r="6" spans="1:11" ht="15">
      <c r="A6" s="278" t="s">
        <v>682</v>
      </c>
      <c r="B6" s="279" t="s">
        <v>858</v>
      </c>
      <c r="C6" s="279" t="s">
        <v>175</v>
      </c>
      <c r="D6" s="280">
        <v>551</v>
      </c>
      <c r="E6" s="280">
        <v>551</v>
      </c>
      <c r="F6" s="244"/>
      <c r="G6" s="244">
        <f>E6+F6</f>
        <v>551</v>
      </c>
      <c r="H6" s="443"/>
      <c r="I6" s="244">
        <f>G6+H6</f>
        <v>551</v>
      </c>
      <c r="J6" s="414"/>
      <c r="K6" s="366">
        <f>SUM(I6:J6)</f>
        <v>551</v>
      </c>
    </row>
    <row r="7" spans="1:11" ht="15">
      <c r="A7" s="326" t="s">
        <v>683</v>
      </c>
      <c r="B7" s="279" t="s">
        <v>889</v>
      </c>
      <c r="C7" s="279" t="s">
        <v>175</v>
      </c>
      <c r="D7" s="327">
        <v>1000</v>
      </c>
      <c r="E7" s="327">
        <v>1000</v>
      </c>
      <c r="F7" s="281"/>
      <c r="G7" s="244">
        <f aca="true" t="shared" si="0" ref="G7:I47">E7+F7</f>
        <v>1000</v>
      </c>
      <c r="H7" s="443"/>
      <c r="I7" s="244">
        <f t="shared" si="0"/>
        <v>1000</v>
      </c>
      <c r="J7" s="414"/>
      <c r="K7" s="366">
        <f aca="true" t="shared" si="1" ref="K7:K47">SUM(I7:J7)</f>
        <v>1000</v>
      </c>
    </row>
    <row r="8" spans="1:11" s="411" customFormat="1" ht="15">
      <c r="A8" s="326"/>
      <c r="B8" s="279" t="s">
        <v>989</v>
      </c>
      <c r="C8" s="279" t="s">
        <v>175</v>
      </c>
      <c r="D8" s="327"/>
      <c r="E8" s="327"/>
      <c r="F8" s="281"/>
      <c r="G8" s="244"/>
      <c r="H8" s="443"/>
      <c r="I8" s="244"/>
      <c r="J8" s="414">
        <v>1000</v>
      </c>
      <c r="K8" s="366">
        <f t="shared" si="1"/>
        <v>1000</v>
      </c>
    </row>
    <row r="9" spans="1:11" s="448" customFormat="1" ht="14.25">
      <c r="A9" s="453" t="s">
        <v>685</v>
      </c>
      <c r="B9" s="282" t="s">
        <v>174</v>
      </c>
      <c r="C9" s="283" t="s">
        <v>175</v>
      </c>
      <c r="D9" s="328">
        <f>SUM(D6:D7)</f>
        <v>1551</v>
      </c>
      <c r="E9" s="328">
        <f>SUM(E6:E7)</f>
        <v>1551</v>
      </c>
      <c r="F9" s="328">
        <f>SUM(F6:F7)</f>
        <v>0</v>
      </c>
      <c r="G9" s="281">
        <f t="shared" si="0"/>
        <v>1551</v>
      </c>
      <c r="H9" s="457"/>
      <c r="I9" s="281">
        <f t="shared" si="0"/>
        <v>1551</v>
      </c>
      <c r="J9" s="455">
        <f>SUM(J8)</f>
        <v>1000</v>
      </c>
      <c r="K9" s="456">
        <f t="shared" si="1"/>
        <v>2551</v>
      </c>
    </row>
    <row r="10" spans="1:11" ht="15">
      <c r="A10" s="326" t="s">
        <v>687</v>
      </c>
      <c r="B10" s="279" t="s">
        <v>890</v>
      </c>
      <c r="C10" s="284" t="s">
        <v>176</v>
      </c>
      <c r="D10" s="329">
        <v>177206</v>
      </c>
      <c r="E10" s="329">
        <v>177206</v>
      </c>
      <c r="F10" s="285"/>
      <c r="G10" s="244">
        <f t="shared" si="0"/>
        <v>177206</v>
      </c>
      <c r="H10" s="443"/>
      <c r="I10" s="244">
        <f t="shared" si="0"/>
        <v>177206</v>
      </c>
      <c r="J10" s="414"/>
      <c r="K10" s="366">
        <f t="shared" si="1"/>
        <v>177206</v>
      </c>
    </row>
    <row r="11" spans="1:11" ht="15">
      <c r="A11" s="326" t="s">
        <v>689</v>
      </c>
      <c r="B11" s="279" t="s">
        <v>891</v>
      </c>
      <c r="C11" s="284" t="s">
        <v>176</v>
      </c>
      <c r="D11" s="293">
        <v>38910</v>
      </c>
      <c r="E11" s="293">
        <v>38910</v>
      </c>
      <c r="F11" s="285"/>
      <c r="G11" s="244">
        <f t="shared" si="0"/>
        <v>38910</v>
      </c>
      <c r="H11" s="443"/>
      <c r="I11" s="244">
        <f t="shared" si="0"/>
        <v>38910</v>
      </c>
      <c r="J11" s="414"/>
      <c r="K11" s="366">
        <f t="shared" si="1"/>
        <v>38910</v>
      </c>
    </row>
    <row r="12" spans="1:11" ht="15">
      <c r="A12" s="326" t="s">
        <v>691</v>
      </c>
      <c r="B12" s="279" t="s">
        <v>892</v>
      </c>
      <c r="C12" s="286" t="s">
        <v>176</v>
      </c>
      <c r="D12" s="293">
        <v>20866</v>
      </c>
      <c r="E12" s="293">
        <v>20866</v>
      </c>
      <c r="F12" s="285"/>
      <c r="G12" s="244">
        <f t="shared" si="0"/>
        <v>20866</v>
      </c>
      <c r="H12" s="443"/>
      <c r="I12" s="244">
        <f t="shared" si="0"/>
        <v>20866</v>
      </c>
      <c r="J12" s="414"/>
      <c r="K12" s="366">
        <f t="shared" si="1"/>
        <v>20866</v>
      </c>
    </row>
    <row r="13" spans="1:11" s="448" customFormat="1" ht="14.25">
      <c r="A13" s="453" t="s">
        <v>692</v>
      </c>
      <c r="B13" s="282" t="s">
        <v>414</v>
      </c>
      <c r="C13" s="283" t="s">
        <v>176</v>
      </c>
      <c r="D13" s="328">
        <f>SUM(D10:D12)</f>
        <v>236982</v>
      </c>
      <c r="E13" s="328">
        <f>SUM(E10:E12)</f>
        <v>236982</v>
      </c>
      <c r="F13" s="328">
        <f>SUM(F10:F12)</f>
        <v>0</v>
      </c>
      <c r="G13" s="281">
        <f t="shared" si="0"/>
        <v>236982</v>
      </c>
      <c r="H13" s="457"/>
      <c r="I13" s="281">
        <f t="shared" si="0"/>
        <v>236982</v>
      </c>
      <c r="J13" s="455">
        <f>SUM(J10:J12)</f>
        <v>0</v>
      </c>
      <c r="K13" s="456">
        <f t="shared" si="1"/>
        <v>236982</v>
      </c>
    </row>
    <row r="14" spans="1:11" ht="15">
      <c r="A14" s="326" t="s">
        <v>693</v>
      </c>
      <c r="B14" s="279" t="s">
        <v>893</v>
      </c>
      <c r="C14" s="286" t="s">
        <v>178</v>
      </c>
      <c r="D14" s="293">
        <v>2451</v>
      </c>
      <c r="E14" s="293">
        <v>2451</v>
      </c>
      <c r="F14" s="285"/>
      <c r="G14" s="244">
        <f t="shared" si="0"/>
        <v>2451</v>
      </c>
      <c r="H14" s="443"/>
      <c r="I14" s="244">
        <f t="shared" si="0"/>
        <v>2451</v>
      </c>
      <c r="J14" s="414"/>
      <c r="K14" s="366">
        <f t="shared" si="1"/>
        <v>2451</v>
      </c>
    </row>
    <row r="15" spans="1:11" s="448" customFormat="1" ht="14.25">
      <c r="A15" s="453" t="s">
        <v>695</v>
      </c>
      <c r="B15" s="287" t="s">
        <v>177</v>
      </c>
      <c r="C15" s="283" t="s">
        <v>178</v>
      </c>
      <c r="D15" s="328">
        <f>SUM(D14)</f>
        <v>2451</v>
      </c>
      <c r="E15" s="328">
        <f>SUM(E14)</f>
        <v>2451</v>
      </c>
      <c r="F15" s="328">
        <f>SUM(F14)</f>
        <v>0</v>
      </c>
      <c r="G15" s="281">
        <f t="shared" si="0"/>
        <v>2451</v>
      </c>
      <c r="H15" s="457"/>
      <c r="I15" s="281">
        <f t="shared" si="0"/>
        <v>2451</v>
      </c>
      <c r="J15" s="455">
        <f>SUM(J14)</f>
        <v>0</v>
      </c>
      <c r="K15" s="456">
        <f t="shared" si="1"/>
        <v>2451</v>
      </c>
    </row>
    <row r="16" spans="1:11" ht="15">
      <c r="A16" s="326" t="s">
        <v>705</v>
      </c>
      <c r="B16" s="288" t="s">
        <v>865</v>
      </c>
      <c r="C16" s="286" t="s">
        <v>180</v>
      </c>
      <c r="D16" s="293">
        <v>39</v>
      </c>
      <c r="E16" s="293">
        <v>39</v>
      </c>
      <c r="F16" s="244"/>
      <c r="G16" s="244">
        <f t="shared" si="0"/>
        <v>39</v>
      </c>
      <c r="H16" s="443"/>
      <c r="I16" s="244">
        <f t="shared" si="0"/>
        <v>39</v>
      </c>
      <c r="J16" s="414"/>
      <c r="K16" s="366">
        <f t="shared" si="1"/>
        <v>39</v>
      </c>
    </row>
    <row r="17" spans="1:11" ht="15.75" customHeight="1">
      <c r="A17" s="326" t="s">
        <v>707</v>
      </c>
      <c r="B17" s="288" t="s">
        <v>894</v>
      </c>
      <c r="C17" s="286" t="s">
        <v>180</v>
      </c>
      <c r="D17" s="293">
        <v>39</v>
      </c>
      <c r="E17" s="293">
        <v>39</v>
      </c>
      <c r="F17" s="281"/>
      <c r="G17" s="244">
        <f t="shared" si="0"/>
        <v>39</v>
      </c>
      <c r="H17" s="443"/>
      <c r="I17" s="244">
        <f t="shared" si="0"/>
        <v>39</v>
      </c>
      <c r="J17" s="414"/>
      <c r="K17" s="366">
        <f t="shared" si="1"/>
        <v>39</v>
      </c>
    </row>
    <row r="18" spans="1:11" ht="15.75" customHeight="1">
      <c r="A18" s="326" t="s">
        <v>709</v>
      </c>
      <c r="B18" s="288" t="s">
        <v>895</v>
      </c>
      <c r="C18" s="286" t="s">
        <v>180</v>
      </c>
      <c r="D18" s="293">
        <v>3150</v>
      </c>
      <c r="E18" s="293">
        <v>3150</v>
      </c>
      <c r="F18" s="244"/>
      <c r="G18" s="244">
        <f t="shared" si="0"/>
        <v>3150</v>
      </c>
      <c r="H18" s="443"/>
      <c r="I18" s="244">
        <f t="shared" si="0"/>
        <v>3150</v>
      </c>
      <c r="J18" s="414"/>
      <c r="K18" s="366">
        <f t="shared" si="1"/>
        <v>3150</v>
      </c>
    </row>
    <row r="19" spans="1:11" ht="15.75" customHeight="1">
      <c r="A19" s="326" t="s">
        <v>711</v>
      </c>
      <c r="B19" s="288" t="s">
        <v>896</v>
      </c>
      <c r="C19" s="286" t="s">
        <v>180</v>
      </c>
      <c r="D19" s="293">
        <v>301</v>
      </c>
      <c r="E19" s="293">
        <v>301</v>
      </c>
      <c r="F19" s="244"/>
      <c r="G19" s="244">
        <f t="shared" si="0"/>
        <v>301</v>
      </c>
      <c r="H19" s="443"/>
      <c r="I19" s="244">
        <f t="shared" si="0"/>
        <v>301</v>
      </c>
      <c r="J19" s="414"/>
      <c r="K19" s="366">
        <f t="shared" si="1"/>
        <v>301</v>
      </c>
    </row>
    <row r="20" spans="1:11" ht="15.75" customHeight="1">
      <c r="A20" s="326" t="s">
        <v>712</v>
      </c>
      <c r="B20" s="288" t="s">
        <v>897</v>
      </c>
      <c r="C20" s="286" t="s">
        <v>180</v>
      </c>
      <c r="D20" s="293">
        <v>500</v>
      </c>
      <c r="E20" s="293">
        <v>500</v>
      </c>
      <c r="F20" s="244"/>
      <c r="G20" s="244">
        <f t="shared" si="0"/>
        <v>500</v>
      </c>
      <c r="H20" s="444"/>
      <c r="I20" s="244">
        <f t="shared" si="0"/>
        <v>500</v>
      </c>
      <c r="J20" s="414"/>
      <c r="K20" s="366">
        <f t="shared" si="1"/>
        <v>500</v>
      </c>
    </row>
    <row r="21" spans="1:11" ht="15.75" customHeight="1">
      <c r="A21" s="326" t="s">
        <v>713</v>
      </c>
      <c r="B21" s="288" t="s">
        <v>866</v>
      </c>
      <c r="C21" s="286" t="s">
        <v>180</v>
      </c>
      <c r="D21" s="293">
        <v>150</v>
      </c>
      <c r="E21" s="293">
        <v>150</v>
      </c>
      <c r="F21" s="244"/>
      <c r="G21" s="244">
        <f t="shared" si="0"/>
        <v>150</v>
      </c>
      <c r="H21" s="444"/>
      <c r="I21" s="244">
        <f t="shared" si="0"/>
        <v>150</v>
      </c>
      <c r="J21" s="414"/>
      <c r="K21" s="366">
        <f t="shared" si="1"/>
        <v>150</v>
      </c>
    </row>
    <row r="22" spans="1:11" ht="15.75" customHeight="1">
      <c r="A22" s="326" t="s">
        <v>714</v>
      </c>
      <c r="B22" s="288" t="s">
        <v>898</v>
      </c>
      <c r="C22" s="286" t="s">
        <v>180</v>
      </c>
      <c r="D22" s="293">
        <v>0</v>
      </c>
      <c r="E22" s="293">
        <v>304</v>
      </c>
      <c r="F22" s="244"/>
      <c r="G22" s="244">
        <f t="shared" si="0"/>
        <v>304</v>
      </c>
      <c r="H22" s="444"/>
      <c r="I22" s="244">
        <f t="shared" si="0"/>
        <v>304</v>
      </c>
      <c r="J22" s="414"/>
      <c r="K22" s="366">
        <f t="shared" si="1"/>
        <v>304</v>
      </c>
    </row>
    <row r="23" spans="1:11" ht="15.75" customHeight="1">
      <c r="A23" s="326" t="s">
        <v>715</v>
      </c>
      <c r="B23" s="288" t="s">
        <v>899</v>
      </c>
      <c r="C23" s="286" t="s">
        <v>180</v>
      </c>
      <c r="D23" s="293"/>
      <c r="E23" s="293">
        <v>800</v>
      </c>
      <c r="F23" s="244"/>
      <c r="G23" s="244">
        <f t="shared" si="0"/>
        <v>800</v>
      </c>
      <c r="H23" s="444"/>
      <c r="I23" s="244">
        <f t="shared" si="0"/>
        <v>800</v>
      </c>
      <c r="J23" s="414"/>
      <c r="K23" s="366">
        <f t="shared" si="1"/>
        <v>800</v>
      </c>
    </row>
    <row r="24" spans="1:11" ht="15.75" customHeight="1">
      <c r="A24" s="326" t="s">
        <v>716</v>
      </c>
      <c r="B24" s="288" t="s">
        <v>900</v>
      </c>
      <c r="C24" s="286" t="s">
        <v>180</v>
      </c>
      <c r="D24" s="293"/>
      <c r="E24" s="293"/>
      <c r="F24" s="244"/>
      <c r="G24" s="244">
        <f t="shared" si="0"/>
        <v>0</v>
      </c>
      <c r="H24" s="444"/>
      <c r="I24" s="244">
        <f t="shared" si="0"/>
        <v>0</v>
      </c>
      <c r="J24" s="414"/>
      <c r="K24" s="366">
        <f t="shared" si="1"/>
        <v>0</v>
      </c>
    </row>
    <row r="25" spans="1:11" ht="15.75" customHeight="1">
      <c r="A25" s="326" t="s">
        <v>717</v>
      </c>
      <c r="B25" s="288" t="s">
        <v>901</v>
      </c>
      <c r="C25" s="286" t="s">
        <v>180</v>
      </c>
      <c r="D25" s="293">
        <v>2913</v>
      </c>
      <c r="E25" s="293">
        <v>2913</v>
      </c>
      <c r="F25" s="244"/>
      <c r="G25" s="244">
        <f t="shared" si="0"/>
        <v>2913</v>
      </c>
      <c r="H25" s="444"/>
      <c r="I25" s="244">
        <f t="shared" si="0"/>
        <v>2913</v>
      </c>
      <c r="J25" s="414"/>
      <c r="K25" s="366">
        <f t="shared" si="1"/>
        <v>2913</v>
      </c>
    </row>
    <row r="26" spans="1:11" s="448" customFormat="1" ht="15.75" customHeight="1">
      <c r="A26" s="453" t="s">
        <v>718</v>
      </c>
      <c r="B26" s="282" t="s">
        <v>179</v>
      </c>
      <c r="C26" s="283" t="s">
        <v>180</v>
      </c>
      <c r="D26" s="328">
        <f>SUM(D16:D25)</f>
        <v>7092</v>
      </c>
      <c r="E26" s="328">
        <f>SUM(E16:E25)</f>
        <v>8196</v>
      </c>
      <c r="F26" s="328">
        <f>SUM(F16:F25)</f>
        <v>0</v>
      </c>
      <c r="G26" s="281">
        <f t="shared" si="0"/>
        <v>8196</v>
      </c>
      <c r="H26" s="454"/>
      <c r="I26" s="281">
        <f t="shared" si="0"/>
        <v>8196</v>
      </c>
      <c r="J26" s="455">
        <f>SUM(J16:J25)</f>
        <v>0</v>
      </c>
      <c r="K26" s="456">
        <f t="shared" si="1"/>
        <v>8196</v>
      </c>
    </row>
    <row r="27" spans="1:11" s="448" customFormat="1" ht="15.75" customHeight="1">
      <c r="A27" s="453" t="s">
        <v>719</v>
      </c>
      <c r="B27" s="282" t="s">
        <v>181</v>
      </c>
      <c r="C27" s="283" t="s">
        <v>182</v>
      </c>
      <c r="D27" s="328">
        <v>0</v>
      </c>
      <c r="E27" s="328">
        <v>0</v>
      </c>
      <c r="F27" s="328">
        <v>0</v>
      </c>
      <c r="G27" s="281">
        <f t="shared" si="0"/>
        <v>0</v>
      </c>
      <c r="H27" s="454"/>
      <c r="I27" s="281">
        <f t="shared" si="0"/>
        <v>0</v>
      </c>
      <c r="J27" s="455"/>
      <c r="K27" s="456">
        <f t="shared" si="1"/>
        <v>0</v>
      </c>
    </row>
    <row r="28" spans="1:11" s="448" customFormat="1" ht="15.75" customHeight="1">
      <c r="A28" s="453" t="s">
        <v>720</v>
      </c>
      <c r="B28" s="287" t="s">
        <v>183</v>
      </c>
      <c r="C28" s="283" t="s">
        <v>184</v>
      </c>
      <c r="D28" s="328">
        <v>0</v>
      </c>
      <c r="E28" s="328">
        <v>0</v>
      </c>
      <c r="F28" s="328">
        <v>0</v>
      </c>
      <c r="G28" s="281">
        <f t="shared" si="0"/>
        <v>0</v>
      </c>
      <c r="H28" s="454"/>
      <c r="I28" s="281">
        <f t="shared" si="0"/>
        <v>0</v>
      </c>
      <c r="J28" s="455"/>
      <c r="K28" s="456">
        <f t="shared" si="1"/>
        <v>0</v>
      </c>
    </row>
    <row r="29" spans="1:11" s="448" customFormat="1" ht="15.75" customHeight="1">
      <c r="A29" s="453" t="s">
        <v>721</v>
      </c>
      <c r="B29" s="287" t="s">
        <v>185</v>
      </c>
      <c r="C29" s="283" t="s">
        <v>186</v>
      </c>
      <c r="D29" s="328">
        <f>66194+786</f>
        <v>66980</v>
      </c>
      <c r="E29" s="328">
        <v>67277</v>
      </c>
      <c r="F29" s="328">
        <v>0</v>
      </c>
      <c r="G29" s="281">
        <f t="shared" si="0"/>
        <v>67277</v>
      </c>
      <c r="H29" s="454"/>
      <c r="I29" s="281">
        <f t="shared" si="0"/>
        <v>67277</v>
      </c>
      <c r="J29" s="455"/>
      <c r="K29" s="456">
        <f t="shared" si="1"/>
        <v>67277</v>
      </c>
    </row>
    <row r="30" spans="1:11" s="448" customFormat="1" ht="15.75" customHeight="1">
      <c r="A30" s="449" t="s">
        <v>722</v>
      </c>
      <c r="B30" s="289" t="s">
        <v>415</v>
      </c>
      <c r="C30" s="290" t="s">
        <v>187</v>
      </c>
      <c r="D30" s="291">
        <f>D29+D28+D27+D26+D15+D13+D9</f>
        <v>315056</v>
      </c>
      <c r="E30" s="291">
        <f>E29+E28+E27+E26+E15+E13+E9</f>
        <v>316457</v>
      </c>
      <c r="F30" s="291">
        <f>F29+F28+F27+F26+F15+F13+F9</f>
        <v>0</v>
      </c>
      <c r="G30" s="330">
        <f t="shared" si="0"/>
        <v>316457</v>
      </c>
      <c r="H30" s="450"/>
      <c r="I30" s="330">
        <f>G30+H30</f>
        <v>316457</v>
      </c>
      <c r="J30" s="451">
        <f>J29+J28+J27+J26+J15++J9</f>
        <v>1000</v>
      </c>
      <c r="K30" s="452">
        <f t="shared" si="1"/>
        <v>317457</v>
      </c>
    </row>
    <row r="31" spans="1:11" ht="15">
      <c r="A31" s="326" t="s">
        <v>723</v>
      </c>
      <c r="B31" s="288" t="s">
        <v>902</v>
      </c>
      <c r="C31" s="286" t="s">
        <v>189</v>
      </c>
      <c r="D31" s="293">
        <v>18525</v>
      </c>
      <c r="E31" s="293">
        <v>18525</v>
      </c>
      <c r="F31" s="244"/>
      <c r="G31" s="244">
        <f t="shared" si="0"/>
        <v>18525</v>
      </c>
      <c r="H31" s="444"/>
      <c r="I31" s="244">
        <f t="shared" si="0"/>
        <v>18525</v>
      </c>
      <c r="J31" s="414"/>
      <c r="K31" s="366">
        <f t="shared" si="1"/>
        <v>18525</v>
      </c>
    </row>
    <row r="32" spans="1:11" ht="15">
      <c r="A32" s="326" t="s">
        <v>724</v>
      </c>
      <c r="B32" s="288" t="s">
        <v>903</v>
      </c>
      <c r="C32" s="286" t="s">
        <v>189</v>
      </c>
      <c r="D32" s="293">
        <v>20324</v>
      </c>
      <c r="E32" s="293">
        <v>20324</v>
      </c>
      <c r="F32" s="244"/>
      <c r="G32" s="244">
        <f t="shared" si="0"/>
        <v>20324</v>
      </c>
      <c r="H32" s="444"/>
      <c r="I32" s="244">
        <f t="shared" si="0"/>
        <v>20324</v>
      </c>
      <c r="J32" s="414"/>
      <c r="K32" s="366">
        <f t="shared" si="1"/>
        <v>20324</v>
      </c>
    </row>
    <row r="33" spans="1:11" ht="15">
      <c r="A33" s="326" t="s">
        <v>725</v>
      </c>
      <c r="B33" s="288" t="s">
        <v>904</v>
      </c>
      <c r="C33" s="286" t="s">
        <v>189</v>
      </c>
      <c r="D33" s="293">
        <v>1870</v>
      </c>
      <c r="E33" s="293">
        <v>0</v>
      </c>
      <c r="F33" s="244">
        <v>0</v>
      </c>
      <c r="G33" s="244">
        <f t="shared" si="0"/>
        <v>0</v>
      </c>
      <c r="H33" s="444"/>
      <c r="I33" s="244">
        <f t="shared" si="0"/>
        <v>0</v>
      </c>
      <c r="J33" s="414"/>
      <c r="K33" s="366">
        <f t="shared" si="1"/>
        <v>0</v>
      </c>
    </row>
    <row r="34" spans="1:11" ht="15">
      <c r="A34" s="326" t="s">
        <v>726</v>
      </c>
      <c r="B34" s="288" t="s">
        <v>905</v>
      </c>
      <c r="C34" s="286" t="s">
        <v>189</v>
      </c>
      <c r="D34" s="293">
        <v>1496</v>
      </c>
      <c r="E34" s="293">
        <v>0</v>
      </c>
      <c r="F34" s="244">
        <v>0</v>
      </c>
      <c r="G34" s="244">
        <f t="shared" si="0"/>
        <v>0</v>
      </c>
      <c r="H34" s="444"/>
      <c r="I34" s="244">
        <f t="shared" si="0"/>
        <v>0</v>
      </c>
      <c r="J34" s="414"/>
      <c r="K34" s="366">
        <f t="shared" si="1"/>
        <v>0</v>
      </c>
    </row>
    <row r="35" spans="1:11" ht="15">
      <c r="A35" s="326" t="s">
        <v>727</v>
      </c>
      <c r="B35" s="288" t="s">
        <v>900</v>
      </c>
      <c r="C35" s="286" t="s">
        <v>189</v>
      </c>
      <c r="D35" s="293"/>
      <c r="E35" s="293">
        <v>3723</v>
      </c>
      <c r="F35" s="244">
        <v>0</v>
      </c>
      <c r="G35" s="244">
        <f t="shared" si="0"/>
        <v>3723</v>
      </c>
      <c r="H35" s="444"/>
      <c r="I35" s="244">
        <f t="shared" si="0"/>
        <v>3723</v>
      </c>
      <c r="J35" s="414"/>
      <c r="K35" s="366">
        <f t="shared" si="1"/>
        <v>3723</v>
      </c>
    </row>
    <row r="36" spans="1:11" ht="15">
      <c r="A36" s="326" t="s">
        <v>728</v>
      </c>
      <c r="B36" s="288" t="s">
        <v>906</v>
      </c>
      <c r="C36" s="286" t="s">
        <v>189</v>
      </c>
      <c r="D36" s="293">
        <v>3147</v>
      </c>
      <c r="E36" s="293">
        <v>3147</v>
      </c>
      <c r="F36" s="281"/>
      <c r="G36" s="244">
        <f t="shared" si="0"/>
        <v>3147</v>
      </c>
      <c r="H36" s="444"/>
      <c r="I36" s="244">
        <f t="shared" si="0"/>
        <v>3147</v>
      </c>
      <c r="J36" s="414"/>
      <c r="K36" s="366">
        <f t="shared" si="1"/>
        <v>3147</v>
      </c>
    </row>
    <row r="37" spans="1:11" ht="15">
      <c r="A37" s="326" t="s">
        <v>735</v>
      </c>
      <c r="B37" s="282" t="s">
        <v>188</v>
      </c>
      <c r="C37" s="283" t="s">
        <v>189</v>
      </c>
      <c r="D37" s="328">
        <f>SUM(D31:D36)</f>
        <v>45362</v>
      </c>
      <c r="E37" s="328">
        <f>SUM(E31:E36)</f>
        <v>45719</v>
      </c>
      <c r="F37" s="328">
        <f>SUM(F31:F36)</f>
        <v>0</v>
      </c>
      <c r="G37" s="244">
        <f t="shared" si="0"/>
        <v>45719</v>
      </c>
      <c r="H37" s="444"/>
      <c r="I37" s="244">
        <f t="shared" si="0"/>
        <v>45719</v>
      </c>
      <c r="J37" s="414"/>
      <c r="K37" s="366">
        <f t="shared" si="1"/>
        <v>45719</v>
      </c>
    </row>
    <row r="38" spans="1:11" ht="15">
      <c r="A38" s="326" t="s">
        <v>736</v>
      </c>
      <c r="B38" s="282" t="s">
        <v>190</v>
      </c>
      <c r="C38" s="283" t="s">
        <v>191</v>
      </c>
      <c r="D38" s="328">
        <v>0</v>
      </c>
      <c r="E38" s="328"/>
      <c r="F38" s="328">
        <v>0</v>
      </c>
      <c r="G38" s="244">
        <f t="shared" si="0"/>
        <v>0</v>
      </c>
      <c r="H38" s="444"/>
      <c r="I38" s="244">
        <f t="shared" si="0"/>
        <v>0</v>
      </c>
      <c r="J38" s="414"/>
      <c r="K38" s="366">
        <f t="shared" si="1"/>
        <v>0</v>
      </c>
    </row>
    <row r="39" spans="1:11" ht="15">
      <c r="A39" s="326" t="s">
        <v>737</v>
      </c>
      <c r="B39" s="279" t="s">
        <v>901</v>
      </c>
      <c r="C39" s="286" t="s">
        <v>193</v>
      </c>
      <c r="D39" s="293">
        <v>2913</v>
      </c>
      <c r="E39" s="293">
        <v>2913</v>
      </c>
      <c r="F39" s="292"/>
      <c r="G39" s="244">
        <f t="shared" si="0"/>
        <v>2913</v>
      </c>
      <c r="H39" s="444"/>
      <c r="I39" s="244">
        <f t="shared" si="0"/>
        <v>2913</v>
      </c>
      <c r="J39" s="414"/>
      <c r="K39" s="366">
        <f t="shared" si="1"/>
        <v>2913</v>
      </c>
    </row>
    <row r="40" spans="1:11" ht="15">
      <c r="A40" s="326" t="s">
        <v>738</v>
      </c>
      <c r="B40" s="282" t="s">
        <v>192</v>
      </c>
      <c r="C40" s="283" t="s">
        <v>193</v>
      </c>
      <c r="D40" s="328">
        <f>SUM(D39)</f>
        <v>2913</v>
      </c>
      <c r="E40" s="328">
        <f>SUM(E39)</f>
        <v>2913</v>
      </c>
      <c r="F40" s="328">
        <f>SUM(F39)</f>
        <v>0</v>
      </c>
      <c r="G40" s="244">
        <f t="shared" si="0"/>
        <v>2913</v>
      </c>
      <c r="H40" s="444"/>
      <c r="I40" s="244">
        <f t="shared" si="0"/>
        <v>2913</v>
      </c>
      <c r="J40" s="414"/>
      <c r="K40" s="366">
        <f t="shared" si="1"/>
        <v>2913</v>
      </c>
    </row>
    <row r="41" spans="1:11" ht="15">
      <c r="A41" s="326" t="s">
        <v>739</v>
      </c>
      <c r="B41" s="282" t="s">
        <v>194</v>
      </c>
      <c r="C41" s="283" t="s">
        <v>195</v>
      </c>
      <c r="D41" s="328">
        <f>12248+788</f>
        <v>13036</v>
      </c>
      <c r="E41" s="328">
        <v>8016</v>
      </c>
      <c r="F41" s="328">
        <v>0</v>
      </c>
      <c r="G41" s="244">
        <f t="shared" si="0"/>
        <v>8016</v>
      </c>
      <c r="H41" s="444"/>
      <c r="I41" s="244">
        <f t="shared" si="0"/>
        <v>8016</v>
      </c>
      <c r="J41" s="414"/>
      <c r="K41" s="366">
        <f t="shared" si="1"/>
        <v>8016</v>
      </c>
    </row>
    <row r="42" spans="1:11" s="448" customFormat="1" ht="15.75">
      <c r="A42" s="449" t="s">
        <v>740</v>
      </c>
      <c r="B42" s="289" t="s">
        <v>416</v>
      </c>
      <c r="C42" s="290" t="s">
        <v>196</v>
      </c>
      <c r="D42" s="291">
        <f>D37+D38+D40+D41</f>
        <v>61311</v>
      </c>
      <c r="E42" s="291">
        <f>E37+E38+E40+E41</f>
        <v>56648</v>
      </c>
      <c r="F42" s="291">
        <f>F37+F38+F40+F41</f>
        <v>0</v>
      </c>
      <c r="G42" s="330">
        <f t="shared" si="0"/>
        <v>56648</v>
      </c>
      <c r="H42" s="450">
        <v>934</v>
      </c>
      <c r="I42" s="330">
        <f t="shared" si="0"/>
        <v>57582</v>
      </c>
      <c r="J42" s="451"/>
      <c r="K42" s="452">
        <f t="shared" si="1"/>
        <v>57582</v>
      </c>
    </row>
    <row r="43" spans="1:11" ht="15">
      <c r="A43" s="278" t="s">
        <v>741</v>
      </c>
      <c r="B43" s="288" t="s">
        <v>867</v>
      </c>
      <c r="C43" s="286" t="s">
        <v>863</v>
      </c>
      <c r="D43" s="293">
        <v>0</v>
      </c>
      <c r="E43" s="293">
        <v>1220</v>
      </c>
      <c r="F43" s="244">
        <v>-200</v>
      </c>
      <c r="G43" s="244">
        <f t="shared" si="0"/>
        <v>1020</v>
      </c>
      <c r="H43" s="444">
        <v>-25</v>
      </c>
      <c r="I43" s="244">
        <f t="shared" si="0"/>
        <v>995</v>
      </c>
      <c r="J43" s="414"/>
      <c r="K43" s="366">
        <f t="shared" si="1"/>
        <v>995</v>
      </c>
    </row>
    <row r="44" spans="1:11" ht="25.5">
      <c r="A44" s="278" t="s">
        <v>742</v>
      </c>
      <c r="B44" s="288" t="s">
        <v>456</v>
      </c>
      <c r="C44" s="286" t="s">
        <v>203</v>
      </c>
      <c r="D44" s="293"/>
      <c r="E44" s="293"/>
      <c r="F44" s="244">
        <v>200</v>
      </c>
      <c r="G44" s="244">
        <f t="shared" si="0"/>
        <v>200</v>
      </c>
      <c r="H44" s="444">
        <f>SUM(H42:H43)</f>
        <v>909</v>
      </c>
      <c r="I44" s="244">
        <f t="shared" si="0"/>
        <v>1109</v>
      </c>
      <c r="J44" s="414"/>
      <c r="K44" s="366">
        <f t="shared" si="1"/>
        <v>1109</v>
      </c>
    </row>
    <row r="45" spans="1:11" ht="15">
      <c r="A45" s="278" t="s">
        <v>743</v>
      </c>
      <c r="B45" s="288" t="s">
        <v>925</v>
      </c>
      <c r="C45" s="286" t="s">
        <v>201</v>
      </c>
      <c r="D45" s="293">
        <v>0</v>
      </c>
      <c r="E45" s="293">
        <v>0</v>
      </c>
      <c r="F45" s="244">
        <v>1654</v>
      </c>
      <c r="G45" s="244">
        <f t="shared" si="0"/>
        <v>1654</v>
      </c>
      <c r="H45" s="444"/>
      <c r="I45" s="244">
        <f t="shared" si="0"/>
        <v>1654</v>
      </c>
      <c r="J45" s="414"/>
      <c r="K45" s="366">
        <f t="shared" si="1"/>
        <v>1654</v>
      </c>
    </row>
    <row r="46" spans="1:11" s="448" customFormat="1" ht="15.75">
      <c r="A46" s="449" t="s">
        <v>744</v>
      </c>
      <c r="B46" s="289" t="s">
        <v>851</v>
      </c>
      <c r="C46" s="290" t="s">
        <v>207</v>
      </c>
      <c r="D46" s="291">
        <f>SUM(D43:D45)</f>
        <v>0</v>
      </c>
      <c r="E46" s="291">
        <f>SUM(E43:E45)</f>
        <v>1220</v>
      </c>
      <c r="F46" s="291">
        <f>SUM(F43:F45)</f>
        <v>1654</v>
      </c>
      <c r="G46" s="330">
        <f t="shared" si="0"/>
        <v>2874</v>
      </c>
      <c r="H46" s="450"/>
      <c r="I46" s="330">
        <f t="shared" si="0"/>
        <v>2874</v>
      </c>
      <c r="J46" s="451"/>
      <c r="K46" s="452">
        <f t="shared" si="1"/>
        <v>2874</v>
      </c>
    </row>
    <row r="47" spans="1:11" s="448" customFormat="1" ht="14.25">
      <c r="A47" s="294" t="s">
        <v>745</v>
      </c>
      <c r="B47" s="294" t="s">
        <v>817</v>
      </c>
      <c r="C47" s="294"/>
      <c r="D47" s="295">
        <f>D30+D42+D46</f>
        <v>376367</v>
      </c>
      <c r="E47" s="295">
        <f>E30+E42+E46</f>
        <v>374325</v>
      </c>
      <c r="F47" s="295">
        <f>F30+F42+F46</f>
        <v>1654</v>
      </c>
      <c r="G47" s="331">
        <f t="shared" si="0"/>
        <v>375979</v>
      </c>
      <c r="H47" s="445"/>
      <c r="I47" s="331">
        <f t="shared" si="0"/>
        <v>375979</v>
      </c>
      <c r="J47" s="446">
        <f>J46+J42+J30</f>
        <v>1000</v>
      </c>
      <c r="K47" s="447">
        <f t="shared" si="1"/>
        <v>376979</v>
      </c>
    </row>
    <row r="48" spans="1:9" ht="15.75">
      <c r="A48" s="274"/>
      <c r="B48" s="302"/>
      <c r="C48" s="300"/>
      <c r="D48" s="301"/>
      <c r="E48" s="301"/>
      <c r="F48" s="301"/>
      <c r="H48" s="253"/>
      <c r="I48" s="253"/>
    </row>
    <row r="49" spans="1:9" s="243" customFormat="1" ht="15">
      <c r="A49" s="274"/>
      <c r="B49" s="303"/>
      <c r="C49" s="304"/>
      <c r="D49" s="305"/>
      <c r="E49" s="305"/>
      <c r="F49" s="305"/>
      <c r="H49" s="254"/>
      <c r="I49" s="254"/>
    </row>
    <row r="50" spans="1:9" s="243" customFormat="1" ht="15">
      <c r="A50" s="274"/>
      <c r="B50" s="303"/>
      <c r="C50" s="304"/>
      <c r="D50" s="305"/>
      <c r="E50" s="305"/>
      <c r="F50" s="305"/>
      <c r="H50" s="254"/>
      <c r="I50" s="254"/>
    </row>
    <row r="51" spans="1:9" ht="15.75">
      <c r="A51" s="274"/>
      <c r="B51" s="302"/>
      <c r="C51" s="300"/>
      <c r="D51" s="301"/>
      <c r="E51" s="301"/>
      <c r="F51" s="301"/>
      <c r="H51" s="253"/>
      <c r="I51" s="253"/>
    </row>
    <row r="52" spans="1:9" s="167" customFormat="1" ht="15">
      <c r="A52" s="274"/>
      <c r="B52" s="306"/>
      <c r="C52" s="306"/>
      <c r="D52" s="307"/>
      <c r="E52" s="307"/>
      <c r="F52" s="307"/>
      <c r="H52" s="255"/>
      <c r="I52" s="255"/>
    </row>
    <row r="53" spans="1:4" ht="15" hidden="1">
      <c r="A53" s="296" t="s">
        <v>755</v>
      </c>
      <c r="B53" s="297" t="s">
        <v>174</v>
      </c>
      <c r="C53" s="298" t="s">
        <v>175</v>
      </c>
      <c r="D53" s="299"/>
    </row>
    <row r="54" spans="1:4" ht="15" hidden="1">
      <c r="A54" s="168" t="s">
        <v>756</v>
      </c>
      <c r="B54" s="174"/>
      <c r="C54" s="152"/>
      <c r="D54" s="179"/>
    </row>
    <row r="55" spans="1:4" ht="15" hidden="1">
      <c r="A55" s="168" t="s">
        <v>757</v>
      </c>
      <c r="B55" s="174"/>
      <c r="C55" s="152"/>
      <c r="D55" s="179"/>
    </row>
    <row r="56" spans="1:4" ht="15" hidden="1">
      <c r="A56" s="168" t="s">
        <v>758</v>
      </c>
      <c r="B56" s="174"/>
      <c r="C56" s="152"/>
      <c r="D56" s="179"/>
    </row>
    <row r="57" spans="1:4" ht="15" hidden="1">
      <c r="A57" s="168" t="s">
        <v>759</v>
      </c>
      <c r="B57" s="174"/>
      <c r="C57" s="152"/>
      <c r="D57" s="179"/>
    </row>
    <row r="58" spans="1:4" ht="15" hidden="1">
      <c r="A58" s="168" t="s">
        <v>760</v>
      </c>
      <c r="B58" s="174" t="s">
        <v>414</v>
      </c>
      <c r="C58" s="152" t="s">
        <v>176</v>
      </c>
      <c r="D58" s="179"/>
    </row>
    <row r="59" spans="1:4" ht="15" hidden="1">
      <c r="A59" s="168" t="s">
        <v>761</v>
      </c>
      <c r="B59" s="174"/>
      <c r="C59" s="152"/>
      <c r="D59" s="179"/>
    </row>
    <row r="60" spans="1:4" ht="15" hidden="1">
      <c r="A60" s="168" t="s">
        <v>762</v>
      </c>
      <c r="B60" s="174"/>
      <c r="C60" s="152"/>
      <c r="D60" s="179"/>
    </row>
    <row r="61" spans="1:4" ht="15" hidden="1">
      <c r="A61" s="168" t="s">
        <v>763</v>
      </c>
      <c r="B61" s="174"/>
      <c r="C61" s="152"/>
      <c r="D61" s="179"/>
    </row>
    <row r="62" spans="1:4" ht="15" hidden="1">
      <c r="A62" s="168" t="s">
        <v>764</v>
      </c>
      <c r="B62" s="174"/>
      <c r="C62" s="152"/>
      <c r="D62" s="179"/>
    </row>
    <row r="63" spans="1:4" ht="15" hidden="1">
      <c r="A63" s="168" t="s">
        <v>765</v>
      </c>
      <c r="B63" s="175" t="s">
        <v>177</v>
      </c>
      <c r="C63" s="152" t="s">
        <v>178</v>
      </c>
      <c r="D63" s="179"/>
    </row>
    <row r="64" spans="1:4" ht="15" hidden="1">
      <c r="A64" s="168" t="s">
        <v>766</v>
      </c>
      <c r="B64" s="175"/>
      <c r="C64" s="152"/>
      <c r="D64" s="179"/>
    </row>
    <row r="65" spans="1:4" ht="15" hidden="1">
      <c r="A65" s="168" t="s">
        <v>767</v>
      </c>
      <c r="B65" s="175"/>
      <c r="C65" s="152"/>
      <c r="D65" s="179"/>
    </row>
    <row r="66" spans="1:4" ht="15" hidden="1">
      <c r="A66" s="168" t="s">
        <v>768</v>
      </c>
      <c r="B66" s="174" t="s">
        <v>179</v>
      </c>
      <c r="C66" s="152" t="s">
        <v>180</v>
      </c>
      <c r="D66" s="179"/>
    </row>
    <row r="67" spans="1:4" ht="15.75" hidden="1">
      <c r="A67" s="168" t="s">
        <v>769</v>
      </c>
      <c r="B67" s="176" t="s">
        <v>415</v>
      </c>
      <c r="C67" s="177" t="s">
        <v>187</v>
      </c>
      <c r="D67" s="179"/>
    </row>
    <row r="68" spans="1:4" ht="15" hidden="1">
      <c r="A68" s="168" t="s">
        <v>770</v>
      </c>
      <c r="B68" s="174" t="s">
        <v>734</v>
      </c>
      <c r="C68" s="188">
        <v>1968</v>
      </c>
      <c r="D68" s="179"/>
    </row>
    <row r="69" spans="1:4" ht="15" hidden="1">
      <c r="A69" s="168" t="s">
        <v>771</v>
      </c>
      <c r="B69" s="174" t="s">
        <v>676</v>
      </c>
      <c r="C69" s="168">
        <v>3937</v>
      </c>
      <c r="D69" s="179"/>
    </row>
    <row r="70" spans="1:4" ht="15" hidden="1">
      <c r="A70" s="168" t="s">
        <v>772</v>
      </c>
      <c r="B70" s="174" t="s">
        <v>677</v>
      </c>
      <c r="C70" s="168">
        <v>1575</v>
      </c>
      <c r="D70" s="179"/>
    </row>
    <row r="71" spans="1:4" ht="15" hidden="1">
      <c r="A71" s="168" t="s">
        <v>773</v>
      </c>
      <c r="B71" s="174" t="s">
        <v>807</v>
      </c>
      <c r="C71" s="168">
        <v>1339</v>
      </c>
      <c r="D71" s="179"/>
    </row>
    <row r="72" spans="1:4" ht="15" hidden="1">
      <c r="A72" s="168" t="s">
        <v>774</v>
      </c>
      <c r="B72" s="174" t="s">
        <v>188</v>
      </c>
      <c r="C72" s="152" t="s">
        <v>189</v>
      </c>
      <c r="D72" s="179"/>
    </row>
    <row r="73" spans="1:4" ht="15" hidden="1">
      <c r="A73" s="168" t="s">
        <v>775</v>
      </c>
      <c r="B73" s="174"/>
      <c r="C73" s="152"/>
      <c r="D73" s="179"/>
    </row>
    <row r="74" spans="1:4" ht="15" hidden="1">
      <c r="A74" s="168" t="s">
        <v>776</v>
      </c>
      <c r="B74" s="174"/>
      <c r="C74" s="152"/>
      <c r="D74" s="179"/>
    </row>
    <row r="75" spans="1:4" ht="15" hidden="1">
      <c r="A75" s="168" t="s">
        <v>777</v>
      </c>
      <c r="B75" s="174"/>
      <c r="C75" s="152"/>
      <c r="D75" s="179"/>
    </row>
    <row r="76" spans="1:4" ht="15" hidden="1">
      <c r="A76" s="168" t="s">
        <v>778</v>
      </c>
      <c r="B76" s="175" t="s">
        <v>678</v>
      </c>
      <c r="C76" s="152">
        <v>276</v>
      </c>
      <c r="D76" s="179"/>
    </row>
    <row r="77" spans="1:4" ht="15" hidden="1">
      <c r="A77" s="168" t="s">
        <v>779</v>
      </c>
      <c r="B77" s="174" t="s">
        <v>190</v>
      </c>
      <c r="C77" s="152" t="s">
        <v>191</v>
      </c>
      <c r="D77" s="179"/>
    </row>
    <row r="78" spans="1:4" ht="15" hidden="1">
      <c r="A78" s="168" t="s">
        <v>780</v>
      </c>
      <c r="B78" s="174"/>
      <c r="C78" s="152"/>
      <c r="D78" s="179"/>
    </row>
    <row r="79" spans="1:4" ht="15" hidden="1">
      <c r="A79" s="168" t="s">
        <v>781</v>
      </c>
      <c r="B79" s="174"/>
      <c r="C79" s="152"/>
      <c r="D79" s="179"/>
    </row>
    <row r="80" spans="1:4" ht="15" hidden="1">
      <c r="A80" s="168" t="s">
        <v>782</v>
      </c>
      <c r="B80" s="174"/>
      <c r="C80" s="152"/>
      <c r="D80" s="179"/>
    </row>
    <row r="81" spans="1:4" ht="15" hidden="1">
      <c r="A81" s="168" t="s">
        <v>783</v>
      </c>
      <c r="B81" s="174"/>
      <c r="C81" s="152"/>
      <c r="D81" s="179"/>
    </row>
    <row r="82" spans="1:4" ht="15" hidden="1">
      <c r="A82" s="168" t="s">
        <v>784</v>
      </c>
      <c r="B82" s="174" t="s">
        <v>192</v>
      </c>
      <c r="C82" s="152" t="s">
        <v>193</v>
      </c>
      <c r="D82" s="179"/>
    </row>
    <row r="83" spans="1:4" ht="15.75" hidden="1">
      <c r="A83" s="168" t="s">
        <v>785</v>
      </c>
      <c r="B83" s="176" t="s">
        <v>416</v>
      </c>
      <c r="C83" s="177" t="s">
        <v>196</v>
      </c>
      <c r="D83" s="179"/>
    </row>
    <row r="84" spans="2:4" ht="15">
      <c r="B84" s="178"/>
      <c r="C84" s="178"/>
      <c r="D84" s="242"/>
    </row>
    <row r="85" spans="2:4" ht="15">
      <c r="B85" s="178"/>
      <c r="C85" s="178"/>
      <c r="D85" s="178"/>
    </row>
    <row r="86" spans="2:4" ht="15">
      <c r="B86" s="178"/>
      <c r="C86" s="178"/>
      <c r="D86" s="178"/>
    </row>
    <row r="87" spans="2:4" ht="15">
      <c r="B87" s="178"/>
      <c r="C87" s="178"/>
      <c r="D87" s="178"/>
    </row>
    <row r="88" spans="2:4" ht="15">
      <c r="B88" s="178"/>
      <c r="C88" s="178"/>
      <c r="D88" s="178"/>
    </row>
    <row r="89" spans="2:4" ht="15">
      <c r="B89" s="178"/>
      <c r="C89" s="178"/>
      <c r="D89" s="178"/>
    </row>
  </sheetData>
  <sheetProtection/>
  <mergeCells count="3">
    <mergeCell ref="A2:F2"/>
    <mergeCell ref="A1:F1"/>
    <mergeCell ref="B3:K3"/>
  </mergeCells>
  <printOptions/>
  <pageMargins left="0.7" right="0.7" top="0.75" bottom="0.75" header="0.3" footer="0.3"/>
  <pageSetup fitToHeight="1" fitToWidth="1"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K46"/>
  <sheetViews>
    <sheetView zoomScale="80" zoomScaleNormal="80" zoomScalePageLayoutView="0" workbookViewId="0" topLeftCell="A1">
      <selection activeCell="K11" sqref="A1:K11"/>
    </sheetView>
  </sheetViews>
  <sheetFormatPr defaultColWidth="9.140625" defaultRowHeight="15"/>
  <cols>
    <col min="1" max="1" width="4.8515625" style="0" customWidth="1"/>
    <col min="2" max="2" width="41.140625" style="0" customWidth="1"/>
    <col min="3" max="3" width="16.00390625" style="0" customWidth="1"/>
    <col min="4" max="5" width="10.7109375" style="0" customWidth="1"/>
    <col min="6" max="6" width="10.7109375" style="0" hidden="1" customWidth="1"/>
    <col min="7" max="7" width="11.28125" style="0" customWidth="1"/>
    <col min="8" max="8" width="10.28125" style="0" customWidth="1"/>
  </cols>
  <sheetData>
    <row r="1" spans="1:11" ht="36.75" customHeight="1">
      <c r="A1" s="461" t="s">
        <v>985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</row>
    <row r="2" spans="1:11" ht="23.25" customHeight="1">
      <c r="A2" s="461" t="s">
        <v>0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</row>
    <row r="3" spans="1:11" ht="23.25" customHeight="1">
      <c r="A3" s="144"/>
      <c r="B3" s="499" t="s">
        <v>997</v>
      </c>
      <c r="C3" s="499"/>
      <c r="D3" s="499"/>
      <c r="E3" s="499"/>
      <c r="F3" s="499"/>
      <c r="G3" s="499"/>
      <c r="H3" s="499"/>
      <c r="I3" s="499"/>
      <c r="J3" s="499"/>
      <c r="K3" s="499"/>
    </row>
    <row r="4" spans="1:11" ht="19.5" customHeight="1">
      <c r="A4" s="414"/>
      <c r="B4" s="415" t="s">
        <v>813</v>
      </c>
      <c r="C4" s="415" t="s">
        <v>808</v>
      </c>
      <c r="D4" s="415" t="s">
        <v>809</v>
      </c>
      <c r="E4" s="415" t="s">
        <v>810</v>
      </c>
      <c r="F4" s="415" t="s">
        <v>811</v>
      </c>
      <c r="G4" s="415" t="s">
        <v>811</v>
      </c>
      <c r="H4" s="415" t="s">
        <v>812</v>
      </c>
      <c r="I4" s="415" t="s">
        <v>814</v>
      </c>
      <c r="J4" s="415" t="s">
        <v>815</v>
      </c>
      <c r="K4" s="415" t="s">
        <v>816</v>
      </c>
    </row>
    <row r="5" spans="1:11" ht="63.75">
      <c r="A5" s="414"/>
      <c r="B5" s="246" t="s">
        <v>71</v>
      </c>
      <c r="C5" s="259" t="s">
        <v>21</v>
      </c>
      <c r="D5" s="258" t="s">
        <v>876</v>
      </c>
      <c r="E5" s="258" t="s">
        <v>919</v>
      </c>
      <c r="F5" s="258" t="s">
        <v>920</v>
      </c>
      <c r="G5" s="258" t="s">
        <v>921</v>
      </c>
      <c r="H5" s="258" t="s">
        <v>972</v>
      </c>
      <c r="I5" s="258" t="s">
        <v>973</v>
      </c>
      <c r="J5" s="258" t="s">
        <v>1001</v>
      </c>
      <c r="K5" s="258" t="s">
        <v>991</v>
      </c>
    </row>
    <row r="6" spans="1:11" s="262" customFormat="1" ht="15">
      <c r="A6" s="429" t="s">
        <v>682</v>
      </c>
      <c r="B6" s="430" t="s">
        <v>849</v>
      </c>
      <c r="C6" s="431" t="s">
        <v>825</v>
      </c>
      <c r="D6" s="432">
        <v>0</v>
      </c>
      <c r="E6" s="432">
        <v>0</v>
      </c>
      <c r="F6" s="432">
        <f>700+50+138</f>
        <v>888</v>
      </c>
      <c r="G6" s="432">
        <f>E6+F6</f>
        <v>888</v>
      </c>
      <c r="H6" s="432">
        <f>200+36677-762-143</f>
        <v>35972</v>
      </c>
      <c r="I6" s="432">
        <f aca="true" t="shared" si="0" ref="I6:I11">SUM(G6:H6)</f>
        <v>36860</v>
      </c>
      <c r="J6" s="432">
        <f>3617</f>
        <v>3617</v>
      </c>
      <c r="K6" s="432">
        <f>SUM(I6:J6)</f>
        <v>40477</v>
      </c>
    </row>
    <row r="7" spans="1:11" ht="15">
      <c r="A7" s="370" t="s">
        <v>683</v>
      </c>
      <c r="B7" s="157" t="s">
        <v>850</v>
      </c>
      <c r="C7" s="183" t="s">
        <v>825</v>
      </c>
      <c r="D7" s="382">
        <f>67634-10952</f>
        <v>56682</v>
      </c>
      <c r="E7" s="382">
        <v>189</v>
      </c>
      <c r="F7" s="382">
        <v>17447</v>
      </c>
      <c r="G7" s="382">
        <v>17477</v>
      </c>
      <c r="H7" s="382">
        <f>17827+1300</f>
        <v>19127</v>
      </c>
      <c r="I7" s="382">
        <f t="shared" si="0"/>
        <v>36604</v>
      </c>
      <c r="J7" s="382">
        <v>16672</v>
      </c>
      <c r="K7" s="382">
        <f>SUM(I7:J7)</f>
        <v>53276</v>
      </c>
    </row>
    <row r="8" spans="1:11" ht="15">
      <c r="A8" s="370" t="s">
        <v>685</v>
      </c>
      <c r="B8" s="157" t="s">
        <v>922</v>
      </c>
      <c r="C8" s="183" t="s">
        <v>825</v>
      </c>
      <c r="D8" s="382"/>
      <c r="E8" s="382"/>
      <c r="F8" s="382">
        <v>1000</v>
      </c>
      <c r="G8" s="382">
        <f>E8+F8</f>
        <v>1000</v>
      </c>
      <c r="H8" s="382">
        <v>0</v>
      </c>
      <c r="I8" s="382">
        <f t="shared" si="0"/>
        <v>1000</v>
      </c>
      <c r="J8" s="382">
        <v>-1000</v>
      </c>
      <c r="K8" s="382">
        <f>SUM(I8:J8)</f>
        <v>0</v>
      </c>
    </row>
    <row r="9" spans="1:11" ht="15">
      <c r="A9" s="370" t="s">
        <v>687</v>
      </c>
      <c r="B9" s="157" t="s">
        <v>923</v>
      </c>
      <c r="C9" s="183" t="s">
        <v>825</v>
      </c>
      <c r="D9" s="382">
        <v>0</v>
      </c>
      <c r="E9" s="382">
        <v>200</v>
      </c>
      <c r="F9" s="382">
        <v>0</v>
      </c>
      <c r="G9" s="382">
        <f>E9+F9</f>
        <v>200</v>
      </c>
      <c r="H9" s="382">
        <v>-200</v>
      </c>
      <c r="I9" s="382">
        <f t="shared" si="0"/>
        <v>0</v>
      </c>
      <c r="J9" s="382">
        <v>0</v>
      </c>
      <c r="K9" s="382">
        <f>SUM(I9:J9)</f>
        <v>0</v>
      </c>
    </row>
    <row r="10" spans="1:11" ht="15">
      <c r="A10" s="433" t="s">
        <v>689</v>
      </c>
      <c r="B10" s="434" t="s">
        <v>852</v>
      </c>
      <c r="C10" s="435" t="s">
        <v>825</v>
      </c>
      <c r="D10" s="436">
        <v>10952</v>
      </c>
      <c r="E10" s="436">
        <v>10952</v>
      </c>
      <c r="F10" s="436">
        <v>0</v>
      </c>
      <c r="G10" s="436">
        <f>E10+F10</f>
        <v>10952</v>
      </c>
      <c r="H10" s="436">
        <v>0</v>
      </c>
      <c r="I10" s="382">
        <f t="shared" si="0"/>
        <v>10952</v>
      </c>
      <c r="J10" s="382">
        <v>0</v>
      </c>
      <c r="K10" s="382">
        <f>SUM(I10:J10)</f>
        <v>10952</v>
      </c>
    </row>
    <row r="11" spans="1:11" ht="15">
      <c r="A11" s="429" t="s">
        <v>691</v>
      </c>
      <c r="B11" s="437" t="s">
        <v>801</v>
      </c>
      <c r="C11" s="437"/>
      <c r="D11" s="438">
        <f>SUM(D6:D10)</f>
        <v>67634</v>
      </c>
      <c r="E11" s="438">
        <f>SUM(E6:E10)</f>
        <v>11341</v>
      </c>
      <c r="F11" s="438">
        <f>SUM(F6:F10)</f>
        <v>19335</v>
      </c>
      <c r="G11" s="438">
        <f>SUM(G6:G10)</f>
        <v>30517</v>
      </c>
      <c r="H11" s="438">
        <f>SUM(H6:H10)</f>
        <v>54899</v>
      </c>
      <c r="I11" s="438">
        <f t="shared" si="0"/>
        <v>85416</v>
      </c>
      <c r="J11" s="438">
        <f>SUM(J6:J10)</f>
        <v>19289</v>
      </c>
      <c r="K11" s="438">
        <f>SUM(I11:J11)</f>
        <v>104705</v>
      </c>
    </row>
    <row r="12" spans="1:8" ht="15">
      <c r="A12" s="336"/>
      <c r="B12" s="334"/>
      <c r="C12" s="335"/>
      <c r="D12" s="335"/>
      <c r="E12" s="335"/>
      <c r="F12" s="335"/>
      <c r="G12" s="335"/>
      <c r="H12" s="343"/>
    </row>
    <row r="13" spans="1:8" ht="15">
      <c r="A13" s="340"/>
      <c r="B13" s="339"/>
      <c r="C13" s="335"/>
      <c r="D13" s="335"/>
      <c r="E13" s="335"/>
      <c r="F13" s="335"/>
      <c r="G13" s="335"/>
      <c r="H13" s="343"/>
    </row>
    <row r="14" spans="1:8" ht="15">
      <c r="A14" s="337"/>
      <c r="B14" s="344"/>
      <c r="C14" s="335"/>
      <c r="D14" s="335"/>
      <c r="E14" s="335"/>
      <c r="F14" s="335"/>
      <c r="G14" s="335"/>
      <c r="H14" s="343"/>
    </row>
    <row r="15" spans="1:8" ht="15">
      <c r="A15" s="337"/>
      <c r="B15" s="338"/>
      <c r="C15" s="335"/>
      <c r="D15" s="335"/>
      <c r="E15" s="335"/>
      <c r="F15" s="335"/>
      <c r="G15" s="335"/>
      <c r="H15" s="343"/>
    </row>
    <row r="16" spans="1:8" ht="15">
      <c r="A16" s="337"/>
      <c r="B16" s="338"/>
      <c r="C16" s="335"/>
      <c r="D16" s="335"/>
      <c r="E16" s="335"/>
      <c r="F16" s="335"/>
      <c r="G16" s="335"/>
      <c r="H16" s="343"/>
    </row>
    <row r="17" spans="1:8" ht="15">
      <c r="A17" s="337"/>
      <c r="B17" s="338"/>
      <c r="C17" s="335"/>
      <c r="D17" s="335"/>
      <c r="E17" s="335"/>
      <c r="F17" s="335"/>
      <c r="G17" s="335"/>
      <c r="H17" s="343"/>
    </row>
    <row r="18" spans="1:8" ht="15">
      <c r="A18" s="337"/>
      <c r="B18" s="338"/>
      <c r="C18" s="335"/>
      <c r="D18" s="335"/>
      <c r="E18" s="335"/>
      <c r="F18" s="335"/>
      <c r="G18" s="335"/>
      <c r="H18" s="343"/>
    </row>
    <row r="19" spans="1:8" ht="18.75">
      <c r="A19" s="345"/>
      <c r="B19" s="346"/>
      <c r="C19" s="335"/>
      <c r="D19" s="335"/>
      <c r="E19" s="335"/>
      <c r="F19" s="335"/>
      <c r="G19" s="335"/>
      <c r="H19" s="343"/>
    </row>
    <row r="20" spans="1:8" ht="18.75">
      <c r="A20" s="345"/>
      <c r="B20" s="339"/>
      <c r="C20" s="335"/>
      <c r="D20" s="335"/>
      <c r="E20" s="335"/>
      <c r="F20" s="335"/>
      <c r="G20" s="335"/>
      <c r="H20" s="343"/>
    </row>
    <row r="21" spans="1:8" ht="18.75">
      <c r="A21" s="345"/>
      <c r="B21" s="339"/>
      <c r="C21" s="335"/>
      <c r="D21" s="335"/>
      <c r="E21" s="335"/>
      <c r="F21" s="335"/>
      <c r="G21" s="335"/>
      <c r="H21" s="343"/>
    </row>
    <row r="22" spans="1:8" ht="15">
      <c r="A22" s="337"/>
      <c r="B22" s="339"/>
      <c r="C22" s="335"/>
      <c r="D22" s="335"/>
      <c r="E22" s="335"/>
      <c r="F22" s="335"/>
      <c r="G22" s="335"/>
      <c r="H22" s="343"/>
    </row>
    <row r="23" spans="1:8" ht="15">
      <c r="A23" s="337"/>
      <c r="B23" s="339"/>
      <c r="C23" s="335"/>
      <c r="D23" s="335"/>
      <c r="E23" s="335"/>
      <c r="F23" s="335"/>
      <c r="G23" s="335"/>
      <c r="H23" s="343"/>
    </row>
    <row r="24" spans="1:8" ht="15">
      <c r="A24" s="337"/>
      <c r="B24" s="339"/>
      <c r="C24" s="335"/>
      <c r="D24" s="335"/>
      <c r="E24" s="335"/>
      <c r="F24" s="335"/>
      <c r="G24" s="335"/>
      <c r="H24" s="343"/>
    </row>
    <row r="25" spans="1:8" ht="15" customHeight="1">
      <c r="A25" s="500"/>
      <c r="B25" s="501"/>
      <c r="C25" s="335"/>
      <c r="D25" s="335"/>
      <c r="E25" s="335"/>
      <c r="F25" s="335"/>
      <c r="G25" s="335"/>
      <c r="H25" s="343"/>
    </row>
    <row r="26" spans="1:8" ht="15">
      <c r="A26" s="500"/>
      <c r="B26" s="501"/>
      <c r="C26" s="335"/>
      <c r="D26" s="335"/>
      <c r="E26" s="335"/>
      <c r="F26" s="335"/>
      <c r="G26" s="335"/>
      <c r="H26" s="343"/>
    </row>
    <row r="27" spans="1:8" ht="15" customHeight="1">
      <c r="A27" s="500"/>
      <c r="B27" s="502"/>
      <c r="C27" s="335"/>
      <c r="D27" s="335"/>
      <c r="E27" s="335"/>
      <c r="F27" s="335"/>
      <c r="G27" s="335"/>
      <c r="H27" s="343"/>
    </row>
    <row r="28" spans="1:8" ht="15">
      <c r="A28" s="500"/>
      <c r="B28" s="502"/>
      <c r="C28" s="335"/>
      <c r="D28" s="335"/>
      <c r="E28" s="335"/>
      <c r="F28" s="335"/>
      <c r="G28" s="335"/>
      <c r="H28" s="343"/>
    </row>
    <row r="29" spans="1:8" ht="15" customHeight="1">
      <c r="A29" s="500"/>
      <c r="B29" s="502"/>
      <c r="C29" s="335"/>
      <c r="D29" s="335"/>
      <c r="E29" s="335"/>
      <c r="F29" s="335"/>
      <c r="G29" s="335"/>
      <c r="H29" s="343"/>
    </row>
    <row r="30" spans="1:8" ht="15">
      <c r="A30" s="500"/>
      <c r="B30" s="502"/>
      <c r="C30" s="335"/>
      <c r="D30" s="335"/>
      <c r="E30" s="335"/>
      <c r="F30" s="335"/>
      <c r="G30" s="335"/>
      <c r="H30" s="343"/>
    </row>
    <row r="31" spans="1:8" ht="15" customHeight="1">
      <c r="A31" s="500"/>
      <c r="B31" s="502"/>
      <c r="C31" s="335"/>
      <c r="D31" s="335"/>
      <c r="E31" s="335"/>
      <c r="F31" s="335"/>
      <c r="G31" s="335"/>
      <c r="H31" s="343"/>
    </row>
    <row r="32" spans="1:8" ht="15">
      <c r="A32" s="500"/>
      <c r="B32" s="502"/>
      <c r="C32" s="335"/>
      <c r="D32" s="335"/>
      <c r="E32" s="335"/>
      <c r="F32" s="335"/>
      <c r="G32" s="335"/>
      <c r="H32" s="343"/>
    </row>
    <row r="33" spans="1:8" ht="15">
      <c r="A33" s="336"/>
      <c r="B33" s="341"/>
      <c r="C33" s="335"/>
      <c r="D33" s="335"/>
      <c r="E33" s="335"/>
      <c r="F33" s="335"/>
      <c r="G33" s="335"/>
      <c r="H33" s="343"/>
    </row>
    <row r="34" spans="1:8" ht="15" customHeight="1">
      <c r="A34" s="500"/>
      <c r="B34" s="502"/>
      <c r="C34" s="335"/>
      <c r="D34" s="335"/>
      <c r="E34" s="335"/>
      <c r="F34" s="335"/>
      <c r="G34" s="335"/>
      <c r="H34" s="343"/>
    </row>
    <row r="35" spans="1:8" ht="15">
      <c r="A35" s="500"/>
      <c r="B35" s="502"/>
      <c r="C35" s="335"/>
      <c r="D35" s="335"/>
      <c r="E35" s="335"/>
      <c r="F35" s="335"/>
      <c r="G35" s="335"/>
      <c r="H35" s="343"/>
    </row>
    <row r="36" spans="1:8" ht="15">
      <c r="A36" s="336"/>
      <c r="B36" s="334"/>
      <c r="C36" s="335"/>
      <c r="D36" s="335"/>
      <c r="E36" s="335"/>
      <c r="F36" s="335"/>
      <c r="G36" s="335"/>
      <c r="H36" s="343"/>
    </row>
    <row r="37" spans="1:8" ht="15" customHeight="1">
      <c r="A37" s="500"/>
      <c r="B37" s="502"/>
      <c r="C37" s="335"/>
      <c r="D37" s="335"/>
      <c r="E37" s="335"/>
      <c r="F37" s="335"/>
      <c r="G37" s="335"/>
      <c r="H37" s="343"/>
    </row>
    <row r="38" spans="1:8" ht="15">
      <c r="A38" s="500"/>
      <c r="B38" s="502"/>
      <c r="C38" s="335"/>
      <c r="D38" s="335"/>
      <c r="E38" s="335"/>
      <c r="F38" s="335"/>
      <c r="G38" s="335"/>
      <c r="H38" s="343"/>
    </row>
    <row r="39" spans="1:8" ht="15" customHeight="1">
      <c r="A39" s="500"/>
      <c r="B39" s="502"/>
      <c r="C39" s="335"/>
      <c r="D39" s="335"/>
      <c r="E39" s="335"/>
      <c r="F39" s="335"/>
      <c r="G39" s="335"/>
      <c r="H39" s="343"/>
    </row>
    <row r="40" spans="1:8" ht="15">
      <c r="A40" s="500"/>
      <c r="B40" s="502"/>
      <c r="C40" s="335"/>
      <c r="D40" s="335"/>
      <c r="E40" s="335"/>
      <c r="F40" s="335"/>
      <c r="G40" s="335"/>
      <c r="H40" s="343"/>
    </row>
    <row r="41" spans="1:8" ht="15.75">
      <c r="A41" s="347"/>
      <c r="B41" s="348"/>
      <c r="C41" s="349"/>
      <c r="D41" s="349"/>
      <c r="E41" s="349"/>
      <c r="F41" s="349"/>
      <c r="G41" s="349"/>
      <c r="H41" s="343"/>
    </row>
    <row r="42" spans="1:8" ht="15.75">
      <c r="A42" s="350"/>
      <c r="B42" s="351"/>
      <c r="C42" s="342"/>
      <c r="D42" s="342"/>
      <c r="E42" s="342"/>
      <c r="F42" s="342"/>
      <c r="G42" s="342"/>
      <c r="H42" s="343"/>
    </row>
    <row r="43" spans="1:7" ht="18.75">
      <c r="A43" s="332"/>
      <c r="B43" s="333"/>
      <c r="C43" s="332"/>
      <c r="D43" s="332"/>
      <c r="E43" s="332"/>
      <c r="F43" s="332"/>
      <c r="G43" s="332"/>
    </row>
    <row r="44" spans="1:7" ht="18.75">
      <c r="A44" s="332"/>
      <c r="B44" s="333"/>
      <c r="C44" s="332"/>
      <c r="D44" s="332"/>
      <c r="E44" s="332"/>
      <c r="F44" s="332"/>
      <c r="G44" s="332"/>
    </row>
    <row r="45" spans="1:7" ht="18.75">
      <c r="A45" s="332"/>
      <c r="B45" s="333"/>
      <c r="C45" s="332"/>
      <c r="D45" s="332"/>
      <c r="E45" s="332"/>
      <c r="F45" s="332"/>
      <c r="G45" s="332"/>
    </row>
    <row r="46" spans="1:7" ht="18.75">
      <c r="A46" s="332"/>
      <c r="B46" s="333"/>
      <c r="C46" s="332"/>
      <c r="D46" s="332"/>
      <c r="E46" s="332"/>
      <c r="F46" s="332"/>
      <c r="G46" s="332"/>
    </row>
  </sheetData>
  <sheetProtection/>
  <mergeCells count="17">
    <mergeCell ref="A37:A38"/>
    <mergeCell ref="B37:B38"/>
    <mergeCell ref="A39:A40"/>
    <mergeCell ref="B39:B40"/>
    <mergeCell ref="A29:A30"/>
    <mergeCell ref="B29:B30"/>
    <mergeCell ref="A31:A32"/>
    <mergeCell ref="B31:B32"/>
    <mergeCell ref="A34:A35"/>
    <mergeCell ref="B34:B35"/>
    <mergeCell ref="A25:A26"/>
    <mergeCell ref="B25:B26"/>
    <mergeCell ref="A27:A28"/>
    <mergeCell ref="B27:B28"/>
    <mergeCell ref="B3:K3"/>
    <mergeCell ref="A1:K1"/>
    <mergeCell ref="A2:K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I161"/>
  <sheetViews>
    <sheetView view="pageBreakPreview" zoomScale="60" zoomScaleNormal="90" zoomScalePageLayoutView="0" workbookViewId="0" topLeftCell="A56">
      <selection activeCell="F89" sqref="F89"/>
    </sheetView>
  </sheetViews>
  <sheetFormatPr defaultColWidth="9.140625" defaultRowHeight="15"/>
  <cols>
    <col min="1" max="1" width="5.28125" style="144" customWidth="1"/>
    <col min="2" max="2" width="74.8515625" style="144" customWidth="1"/>
    <col min="3" max="4" width="11.421875" style="144" customWidth="1"/>
    <col min="5" max="5" width="12.7109375" style="144" customWidth="1"/>
    <col min="6" max="6" width="11.140625" style="144" customWidth="1"/>
    <col min="7" max="7" width="11.140625" style="247" customWidth="1"/>
    <col min="8" max="16384" width="9.140625" style="144" customWidth="1"/>
  </cols>
  <sheetData>
    <row r="1" spans="2:6" ht="26.25" customHeight="1">
      <c r="B1" s="461" t="s">
        <v>985</v>
      </c>
      <c r="C1" s="503"/>
      <c r="D1" s="503"/>
      <c r="E1" s="503"/>
      <c r="F1" s="503"/>
    </row>
    <row r="2" spans="2:6" ht="30.75" customHeight="1">
      <c r="B2" s="461" t="s">
        <v>2</v>
      </c>
      <c r="C2" s="503"/>
      <c r="D2" s="503"/>
      <c r="E2" s="503"/>
      <c r="F2" s="503"/>
    </row>
    <row r="3" spans="2:9" ht="15">
      <c r="B3" s="504" t="s">
        <v>999</v>
      </c>
      <c r="C3" s="504"/>
      <c r="D3" s="504"/>
      <c r="E3" s="504"/>
      <c r="F3" s="504"/>
      <c r="G3" s="504"/>
      <c r="H3" s="190"/>
      <c r="I3" s="190"/>
    </row>
    <row r="4" spans="1:7" ht="15">
      <c r="A4" s="168"/>
      <c r="B4" s="169" t="s">
        <v>813</v>
      </c>
      <c r="C4" s="170" t="s">
        <v>808</v>
      </c>
      <c r="D4" s="310" t="s">
        <v>809</v>
      </c>
      <c r="E4" s="310" t="s">
        <v>810</v>
      </c>
      <c r="F4" s="310" t="s">
        <v>811</v>
      </c>
      <c r="G4" s="310" t="s">
        <v>812</v>
      </c>
    </row>
    <row r="5" spans="1:7" ht="39">
      <c r="A5" s="168"/>
      <c r="B5" s="145" t="s">
        <v>71</v>
      </c>
      <c r="C5" s="146" t="s">
        <v>72</v>
      </c>
      <c r="D5" s="311" t="s">
        <v>907</v>
      </c>
      <c r="E5" s="311" t="s">
        <v>908</v>
      </c>
      <c r="F5" s="311" t="s">
        <v>909</v>
      </c>
      <c r="G5" s="311" t="s">
        <v>910</v>
      </c>
    </row>
    <row r="6" spans="1:7" ht="15">
      <c r="A6" s="168" t="s">
        <v>682</v>
      </c>
      <c r="B6" s="150" t="s">
        <v>374</v>
      </c>
      <c r="C6" s="149" t="s">
        <v>98</v>
      </c>
      <c r="D6" s="147">
        <v>19533</v>
      </c>
      <c r="E6" s="147">
        <v>24135</v>
      </c>
      <c r="F6" s="147">
        <v>17139</v>
      </c>
      <c r="G6" s="147">
        <v>20986</v>
      </c>
    </row>
    <row r="7" spans="1:7" ht="15">
      <c r="A7" s="168" t="s">
        <v>683</v>
      </c>
      <c r="B7" s="151" t="s">
        <v>375</v>
      </c>
      <c r="C7" s="149" t="s">
        <v>105</v>
      </c>
      <c r="D7" s="147">
        <v>11617</v>
      </c>
      <c r="E7" s="147">
        <v>8506</v>
      </c>
      <c r="F7" s="147">
        <v>6820</v>
      </c>
      <c r="G7" s="147">
        <v>6874</v>
      </c>
    </row>
    <row r="8" spans="1:7" s="448" customFormat="1" ht="14.25">
      <c r="A8" s="455" t="s">
        <v>685</v>
      </c>
      <c r="B8" s="154" t="s">
        <v>463</v>
      </c>
      <c r="C8" s="155" t="s">
        <v>106</v>
      </c>
      <c r="D8" s="458">
        <f>SUM(D6:D7)</f>
        <v>31150</v>
      </c>
      <c r="E8" s="458">
        <f>SUM(E6:E7)</f>
        <v>32641</v>
      </c>
      <c r="F8" s="458">
        <f>SUM(F6:F7)</f>
        <v>23959</v>
      </c>
      <c r="G8" s="458">
        <f>SUM(G6:G7)</f>
        <v>27860</v>
      </c>
    </row>
    <row r="9" spans="1:7" s="448" customFormat="1" ht="14.25">
      <c r="A9" s="455" t="s">
        <v>687</v>
      </c>
      <c r="B9" s="156" t="s">
        <v>434</v>
      </c>
      <c r="C9" s="155" t="s">
        <v>107</v>
      </c>
      <c r="D9" s="458">
        <v>7634</v>
      </c>
      <c r="E9" s="458">
        <v>7447</v>
      </c>
      <c r="F9" s="458">
        <v>5271</v>
      </c>
      <c r="G9" s="458">
        <v>5776</v>
      </c>
    </row>
    <row r="10" spans="1:7" ht="15">
      <c r="A10" s="168" t="s">
        <v>689</v>
      </c>
      <c r="B10" s="151" t="s">
        <v>376</v>
      </c>
      <c r="C10" s="149" t="s">
        <v>114</v>
      </c>
      <c r="D10" s="147">
        <v>4959</v>
      </c>
      <c r="E10" s="147">
        <v>5792</v>
      </c>
      <c r="F10" s="147">
        <v>4737</v>
      </c>
      <c r="G10" s="147">
        <v>4524</v>
      </c>
    </row>
    <row r="11" spans="1:7" ht="15">
      <c r="A11" s="168" t="s">
        <v>691</v>
      </c>
      <c r="B11" s="151" t="s">
        <v>464</v>
      </c>
      <c r="C11" s="149" t="s">
        <v>119</v>
      </c>
      <c r="D11" s="147">
        <v>584</v>
      </c>
      <c r="E11" s="147">
        <v>960</v>
      </c>
      <c r="F11" s="147">
        <v>874</v>
      </c>
      <c r="G11" s="147">
        <v>924</v>
      </c>
    </row>
    <row r="12" spans="1:7" ht="15">
      <c r="A12" s="168" t="s">
        <v>692</v>
      </c>
      <c r="B12" s="151" t="s">
        <v>377</v>
      </c>
      <c r="C12" s="149" t="s">
        <v>131</v>
      </c>
      <c r="D12" s="147">
        <v>37763</v>
      </c>
      <c r="E12" s="147">
        <v>35753</v>
      </c>
      <c r="F12" s="147">
        <v>33518</v>
      </c>
      <c r="G12" s="147">
        <v>32906</v>
      </c>
    </row>
    <row r="13" spans="1:7" ht="15">
      <c r="A13" s="168" t="s">
        <v>693</v>
      </c>
      <c r="B13" s="151" t="s">
        <v>378</v>
      </c>
      <c r="C13" s="149" t="s">
        <v>136</v>
      </c>
      <c r="D13" s="147">
        <v>2930</v>
      </c>
      <c r="E13" s="147">
        <v>413</v>
      </c>
      <c r="F13" s="147">
        <v>386</v>
      </c>
      <c r="G13" s="147">
        <v>419</v>
      </c>
    </row>
    <row r="14" spans="1:7" ht="15">
      <c r="A14" s="168" t="s">
        <v>695</v>
      </c>
      <c r="B14" s="151" t="s">
        <v>379</v>
      </c>
      <c r="C14" s="149" t="s">
        <v>145</v>
      </c>
      <c r="D14" s="147">
        <v>58518</v>
      </c>
      <c r="E14" s="147">
        <v>11873</v>
      </c>
      <c r="F14" s="147">
        <v>10557</v>
      </c>
      <c r="G14" s="147">
        <v>15986</v>
      </c>
    </row>
    <row r="15" spans="1:7" s="448" customFormat="1" ht="14.25">
      <c r="A15" s="455" t="s">
        <v>705</v>
      </c>
      <c r="B15" s="156" t="s">
        <v>380</v>
      </c>
      <c r="C15" s="155" t="s">
        <v>146</v>
      </c>
      <c r="D15" s="458">
        <f>SUM(D10:D14)</f>
        <v>104754</v>
      </c>
      <c r="E15" s="458">
        <f>SUM(E10:E14)</f>
        <v>54791</v>
      </c>
      <c r="F15" s="458">
        <f>SUM(F10:F14)</f>
        <v>50072</v>
      </c>
      <c r="G15" s="458">
        <f>SUM(G10:G14)</f>
        <v>54759</v>
      </c>
    </row>
    <row r="16" spans="1:7" ht="15">
      <c r="A16" s="168" t="s">
        <v>707</v>
      </c>
      <c r="B16" s="157" t="s">
        <v>147</v>
      </c>
      <c r="C16" s="149" t="s">
        <v>148</v>
      </c>
      <c r="D16" s="147">
        <v>0</v>
      </c>
      <c r="E16" s="147"/>
      <c r="F16" s="147"/>
      <c r="G16" s="147"/>
    </row>
    <row r="17" spans="1:7" ht="15">
      <c r="A17" s="168" t="s">
        <v>709</v>
      </c>
      <c r="B17" s="157" t="s">
        <v>381</v>
      </c>
      <c r="C17" s="149" t="s">
        <v>149</v>
      </c>
      <c r="D17" s="147">
        <v>365</v>
      </c>
      <c r="E17" s="147">
        <v>342</v>
      </c>
      <c r="F17" s="147"/>
      <c r="G17" s="147">
        <v>170</v>
      </c>
    </row>
    <row r="18" spans="1:7" ht="15">
      <c r="A18" s="168" t="s">
        <v>711</v>
      </c>
      <c r="B18" s="352" t="s">
        <v>440</v>
      </c>
      <c r="C18" s="149" t="s">
        <v>150</v>
      </c>
      <c r="D18" s="147">
        <v>0</v>
      </c>
      <c r="E18" s="147">
        <v>0</v>
      </c>
      <c r="F18" s="147"/>
      <c r="G18" s="147"/>
    </row>
    <row r="19" spans="1:7" ht="15">
      <c r="A19" s="168" t="s">
        <v>712</v>
      </c>
      <c r="B19" s="352" t="s">
        <v>441</v>
      </c>
      <c r="C19" s="149" t="s">
        <v>151</v>
      </c>
      <c r="D19" s="147">
        <v>0</v>
      </c>
      <c r="E19" s="147">
        <v>0</v>
      </c>
      <c r="F19" s="147"/>
      <c r="G19" s="147"/>
    </row>
    <row r="20" spans="1:7" ht="15">
      <c r="A20" s="168" t="s">
        <v>713</v>
      </c>
      <c r="B20" s="352" t="s">
        <v>442</v>
      </c>
      <c r="C20" s="149" t="s">
        <v>152</v>
      </c>
      <c r="D20" s="147">
        <v>365</v>
      </c>
      <c r="E20" s="147">
        <v>0</v>
      </c>
      <c r="F20" s="147"/>
      <c r="G20" s="147"/>
    </row>
    <row r="21" spans="1:7" ht="15">
      <c r="A21" s="168" t="s">
        <v>714</v>
      </c>
      <c r="B21" s="157" t="s">
        <v>443</v>
      </c>
      <c r="C21" s="149" t="s">
        <v>153</v>
      </c>
      <c r="D21" s="147">
        <v>585</v>
      </c>
      <c r="E21" s="147">
        <v>0</v>
      </c>
      <c r="F21" s="147"/>
      <c r="G21" s="147">
        <f>'[4]3. kiadások működés felhalmozás'!M58</f>
        <v>0</v>
      </c>
    </row>
    <row r="22" spans="1:7" ht="15">
      <c r="A22" s="168" t="s">
        <v>715</v>
      </c>
      <c r="B22" s="157" t="s">
        <v>444</v>
      </c>
      <c r="C22" s="149" t="s">
        <v>154</v>
      </c>
      <c r="D22" s="147">
        <v>675</v>
      </c>
      <c r="E22" s="147">
        <v>475</v>
      </c>
      <c r="F22" s="147">
        <v>350</v>
      </c>
      <c r="G22" s="147">
        <v>155</v>
      </c>
    </row>
    <row r="23" spans="1:7" ht="15">
      <c r="A23" s="168" t="s">
        <v>716</v>
      </c>
      <c r="B23" s="157" t="s">
        <v>445</v>
      </c>
      <c r="C23" s="149" t="s">
        <v>155</v>
      </c>
      <c r="D23" s="147">
        <v>11419</v>
      </c>
      <c r="E23" s="147">
        <v>4946</v>
      </c>
      <c r="F23" s="147">
        <v>3828</v>
      </c>
      <c r="G23" s="147">
        <v>5455</v>
      </c>
    </row>
    <row r="24" spans="1:7" s="448" customFormat="1" ht="14.25">
      <c r="A24" s="455" t="s">
        <v>717</v>
      </c>
      <c r="B24" s="158" t="s">
        <v>407</v>
      </c>
      <c r="C24" s="155" t="s">
        <v>156</v>
      </c>
      <c r="D24" s="458">
        <f>SUM(D16:D23)</f>
        <v>13409</v>
      </c>
      <c r="E24" s="458">
        <f>SUM(E16:E23)</f>
        <v>5763</v>
      </c>
      <c r="F24" s="458">
        <f>SUM(F16:F23)</f>
        <v>4178</v>
      </c>
      <c r="G24" s="458">
        <f>SUM(G16:G23)</f>
        <v>5780</v>
      </c>
    </row>
    <row r="25" spans="1:7" ht="15">
      <c r="A25" s="168" t="s">
        <v>718</v>
      </c>
      <c r="B25" s="159" t="s">
        <v>446</v>
      </c>
      <c r="C25" s="149" t="s">
        <v>157</v>
      </c>
      <c r="D25" s="147">
        <v>0</v>
      </c>
      <c r="E25" s="147">
        <v>0</v>
      </c>
      <c r="F25" s="147"/>
      <c r="G25" s="147"/>
    </row>
    <row r="26" spans="1:7" ht="15">
      <c r="A26" s="168" t="s">
        <v>719</v>
      </c>
      <c r="B26" s="159" t="s">
        <v>158</v>
      </c>
      <c r="C26" s="149" t="s">
        <v>159</v>
      </c>
      <c r="D26" s="147">
        <v>269</v>
      </c>
      <c r="E26" s="147">
        <v>332</v>
      </c>
      <c r="F26" s="147">
        <v>0</v>
      </c>
      <c r="G26" s="252">
        <f>263+968</f>
        <v>1231</v>
      </c>
    </row>
    <row r="27" spans="1:7" ht="15">
      <c r="A27" s="168" t="s">
        <v>720</v>
      </c>
      <c r="B27" s="159" t="s">
        <v>926</v>
      </c>
      <c r="C27" s="149" t="s">
        <v>161</v>
      </c>
      <c r="D27" s="147">
        <v>0</v>
      </c>
      <c r="E27" s="147">
        <v>0</v>
      </c>
      <c r="F27" s="147"/>
      <c r="G27" s="147"/>
    </row>
    <row r="28" spans="1:7" ht="15">
      <c r="A28" s="168" t="s">
        <v>721</v>
      </c>
      <c r="B28" s="159" t="s">
        <v>927</v>
      </c>
      <c r="C28" s="149" t="s">
        <v>162</v>
      </c>
      <c r="D28" s="147">
        <v>0</v>
      </c>
      <c r="E28" s="147">
        <v>0</v>
      </c>
      <c r="F28" s="147"/>
      <c r="G28" s="147"/>
    </row>
    <row r="29" spans="1:7" ht="15">
      <c r="A29" s="168" t="s">
        <v>722</v>
      </c>
      <c r="B29" s="159" t="s">
        <v>928</v>
      </c>
      <c r="C29" s="149" t="s">
        <v>163</v>
      </c>
      <c r="D29" s="147">
        <v>0</v>
      </c>
      <c r="E29" s="147">
        <v>0</v>
      </c>
      <c r="F29" s="147"/>
      <c r="G29" s="147"/>
    </row>
    <row r="30" spans="1:7" ht="15">
      <c r="A30" s="168" t="s">
        <v>723</v>
      </c>
      <c r="B30" s="159" t="s">
        <v>410</v>
      </c>
      <c r="C30" s="149" t="s">
        <v>164</v>
      </c>
      <c r="D30" s="147">
        <v>79342</v>
      </c>
      <c r="E30" s="147">
        <v>85771</v>
      </c>
      <c r="F30" s="147">
        <v>94703</v>
      </c>
      <c r="G30" s="147">
        <v>98740</v>
      </c>
    </row>
    <row r="31" spans="1:7" ht="15">
      <c r="A31" s="168" t="s">
        <v>724</v>
      </c>
      <c r="B31" s="159" t="s">
        <v>929</v>
      </c>
      <c r="C31" s="149" t="s">
        <v>165</v>
      </c>
      <c r="D31" s="147">
        <v>0</v>
      </c>
      <c r="E31" s="147"/>
      <c r="F31" s="147"/>
      <c r="G31" s="147"/>
    </row>
    <row r="32" spans="1:7" ht="15">
      <c r="A32" s="168" t="s">
        <v>725</v>
      </c>
      <c r="B32" s="159" t="s">
        <v>930</v>
      </c>
      <c r="C32" s="149" t="s">
        <v>166</v>
      </c>
      <c r="D32" s="147">
        <v>2793</v>
      </c>
      <c r="E32" s="147">
        <v>0</v>
      </c>
      <c r="F32" s="147">
        <v>0</v>
      </c>
      <c r="G32" s="147">
        <f>'[4]3. kiadások működés felhalmozás'!M70</f>
        <v>0</v>
      </c>
    </row>
    <row r="33" spans="1:7" ht="15">
      <c r="A33" s="168" t="s">
        <v>726</v>
      </c>
      <c r="B33" s="159" t="s">
        <v>167</v>
      </c>
      <c r="C33" s="149" t="s">
        <v>168</v>
      </c>
      <c r="D33" s="147"/>
      <c r="E33" s="147">
        <v>0</v>
      </c>
      <c r="F33" s="147"/>
      <c r="G33" s="147"/>
    </row>
    <row r="34" spans="1:7" ht="15">
      <c r="A34" s="168" t="s">
        <v>727</v>
      </c>
      <c r="B34" s="160" t="s">
        <v>169</v>
      </c>
      <c r="C34" s="149" t="s">
        <v>170</v>
      </c>
      <c r="D34" s="147"/>
      <c r="E34" s="147">
        <v>0</v>
      </c>
      <c r="F34" s="147"/>
      <c r="G34" s="147"/>
    </row>
    <row r="35" spans="1:7" ht="15">
      <c r="A35" s="168" t="s">
        <v>728</v>
      </c>
      <c r="B35" s="159" t="s">
        <v>827</v>
      </c>
      <c r="C35" s="149" t="s">
        <v>172</v>
      </c>
      <c r="D35" s="147">
        <v>12358</v>
      </c>
      <c r="E35" s="147">
        <v>13173</v>
      </c>
      <c r="F35" s="147">
        <v>13601</v>
      </c>
      <c r="G35" s="147">
        <v>16221</v>
      </c>
    </row>
    <row r="36" spans="1:7" ht="15">
      <c r="A36" s="168" t="s">
        <v>735</v>
      </c>
      <c r="B36" s="160" t="s">
        <v>604</v>
      </c>
      <c r="C36" s="149" t="s">
        <v>825</v>
      </c>
      <c r="D36" s="147">
        <v>0</v>
      </c>
      <c r="E36" s="147">
        <v>0</v>
      </c>
      <c r="F36" s="147">
        <v>67634</v>
      </c>
      <c r="G36" s="147">
        <v>70263</v>
      </c>
    </row>
    <row r="37" spans="1:7" ht="15">
      <c r="A37" s="168"/>
      <c r="B37" s="160" t="s">
        <v>918</v>
      </c>
      <c r="C37" s="149" t="s">
        <v>825</v>
      </c>
      <c r="D37" s="147"/>
      <c r="E37" s="147"/>
      <c r="F37" s="147">
        <v>0</v>
      </c>
      <c r="G37" s="147">
        <v>34442</v>
      </c>
    </row>
    <row r="38" spans="1:7" ht="15">
      <c r="A38" s="168" t="s">
        <v>736</v>
      </c>
      <c r="B38" s="160" t="s">
        <v>605</v>
      </c>
      <c r="C38" s="149" t="s">
        <v>825</v>
      </c>
      <c r="D38" s="147">
        <v>0</v>
      </c>
      <c r="E38" s="147"/>
      <c r="F38" s="147">
        <v>0</v>
      </c>
      <c r="G38" s="147">
        <v>0</v>
      </c>
    </row>
    <row r="39" spans="1:7" s="448" customFormat="1" ht="14.25">
      <c r="A39" s="455" t="s">
        <v>737</v>
      </c>
      <c r="B39" s="158" t="s">
        <v>413</v>
      </c>
      <c r="C39" s="155" t="s">
        <v>173</v>
      </c>
      <c r="D39" s="458">
        <f>SUM(D25:D38)</f>
        <v>94762</v>
      </c>
      <c r="E39" s="458">
        <f>SUM(E25:E38)</f>
        <v>99276</v>
      </c>
      <c r="F39" s="458">
        <f>SUM(F25:F38)</f>
        <v>175938</v>
      </c>
      <c r="G39" s="458">
        <f>SUM(G25:G38)</f>
        <v>220897</v>
      </c>
    </row>
    <row r="40" spans="1:7" ht="15.75">
      <c r="A40" s="168" t="s">
        <v>738</v>
      </c>
      <c r="B40" s="192" t="s">
        <v>554</v>
      </c>
      <c r="C40" s="200"/>
      <c r="D40" s="201">
        <f>SUM(D8+D9+D15+D24+D39)</f>
        <v>251709</v>
      </c>
      <c r="E40" s="201">
        <f>SUM(E8+E9+E15+E24+E39)</f>
        <v>199918</v>
      </c>
      <c r="F40" s="201">
        <f>SUM(F39+F24+F15+F9+F8)</f>
        <v>259418</v>
      </c>
      <c r="G40" s="201">
        <f>SUM(G39+G24+G15+G9+G8)</f>
        <v>315072</v>
      </c>
    </row>
    <row r="41" spans="1:7" ht="15">
      <c r="A41" s="168" t="s">
        <v>739</v>
      </c>
      <c r="B41" s="161" t="s">
        <v>174</v>
      </c>
      <c r="C41" s="149" t="s">
        <v>175</v>
      </c>
      <c r="D41" s="147">
        <v>2615</v>
      </c>
      <c r="E41" s="147">
        <v>0</v>
      </c>
      <c r="F41" s="147">
        <v>1551</v>
      </c>
      <c r="G41" s="147">
        <v>2551</v>
      </c>
    </row>
    <row r="42" spans="1:7" ht="15">
      <c r="A42" s="168" t="s">
        <v>740</v>
      </c>
      <c r="B42" s="161" t="s">
        <v>451</v>
      </c>
      <c r="C42" s="149" t="s">
        <v>176</v>
      </c>
      <c r="D42" s="147">
        <v>174567</v>
      </c>
      <c r="E42" s="147">
        <v>13800</v>
      </c>
      <c r="F42" s="147">
        <v>236981</v>
      </c>
      <c r="G42" s="147">
        <v>236981</v>
      </c>
    </row>
    <row r="43" spans="1:7" ht="15">
      <c r="A43" s="168" t="s">
        <v>741</v>
      </c>
      <c r="B43" s="161" t="s">
        <v>177</v>
      </c>
      <c r="C43" s="149" t="s">
        <v>178</v>
      </c>
      <c r="D43" s="147">
        <v>417</v>
      </c>
      <c r="E43" s="147">
        <v>1535</v>
      </c>
      <c r="F43" s="147">
        <v>2451</v>
      </c>
      <c r="G43" s="147">
        <v>2451</v>
      </c>
    </row>
    <row r="44" spans="1:7" ht="15">
      <c r="A44" s="168" t="s">
        <v>742</v>
      </c>
      <c r="B44" s="161" t="s">
        <v>179</v>
      </c>
      <c r="C44" s="149" t="s">
        <v>180</v>
      </c>
      <c r="D44" s="147">
        <v>58711</v>
      </c>
      <c r="E44" s="147">
        <v>3067</v>
      </c>
      <c r="F44" s="147">
        <v>7093</v>
      </c>
      <c r="G44" s="147">
        <v>8193</v>
      </c>
    </row>
    <row r="45" spans="1:7" ht="15">
      <c r="A45" s="168" t="s">
        <v>743</v>
      </c>
      <c r="B45" s="152" t="s">
        <v>181</v>
      </c>
      <c r="C45" s="149" t="s">
        <v>182</v>
      </c>
      <c r="D45" s="147"/>
      <c r="E45" s="147">
        <v>0</v>
      </c>
      <c r="F45" s="147"/>
      <c r="G45" s="147"/>
    </row>
    <row r="46" spans="1:7" ht="15">
      <c r="A46" s="168" t="s">
        <v>744</v>
      </c>
      <c r="B46" s="152" t="s">
        <v>183</v>
      </c>
      <c r="C46" s="149" t="s">
        <v>184</v>
      </c>
      <c r="D46" s="147"/>
      <c r="E46" s="147">
        <v>0</v>
      </c>
      <c r="F46" s="147"/>
      <c r="G46" s="147"/>
    </row>
    <row r="47" spans="1:7" ht="15">
      <c r="A47" s="168" t="s">
        <v>745</v>
      </c>
      <c r="B47" s="152" t="s">
        <v>185</v>
      </c>
      <c r="C47" s="149" t="s">
        <v>186</v>
      </c>
      <c r="D47" s="147">
        <v>19640</v>
      </c>
      <c r="E47" s="147">
        <v>1714</v>
      </c>
      <c r="F47" s="147">
        <v>66981</v>
      </c>
      <c r="G47" s="147">
        <v>67281</v>
      </c>
    </row>
    <row r="48" spans="1:7" s="448" customFormat="1" ht="14.25">
      <c r="A48" s="455" t="s">
        <v>746</v>
      </c>
      <c r="B48" s="162" t="s">
        <v>415</v>
      </c>
      <c r="C48" s="155" t="s">
        <v>187</v>
      </c>
      <c r="D48" s="458">
        <f>SUM(D41:D47)</f>
        <v>255950</v>
      </c>
      <c r="E48" s="458">
        <f>SUM(E41:E47)</f>
        <v>20116</v>
      </c>
      <c r="F48" s="458">
        <f>SUM(F41:F47)</f>
        <v>315057</v>
      </c>
      <c r="G48" s="458">
        <f>SUM(G41:G47)</f>
        <v>317457</v>
      </c>
    </row>
    <row r="49" spans="1:7" ht="15">
      <c r="A49" s="168" t="s">
        <v>747</v>
      </c>
      <c r="B49" s="157" t="s">
        <v>188</v>
      </c>
      <c r="C49" s="149" t="s">
        <v>189</v>
      </c>
      <c r="D49" s="147">
        <v>54305</v>
      </c>
      <c r="E49" s="147">
        <v>10327</v>
      </c>
      <c r="F49" s="147">
        <v>45363</v>
      </c>
      <c r="G49" s="147">
        <v>45720</v>
      </c>
    </row>
    <row r="50" spans="1:7" ht="15">
      <c r="A50" s="168" t="s">
        <v>748</v>
      </c>
      <c r="B50" s="157" t="s">
        <v>190</v>
      </c>
      <c r="C50" s="149" t="s">
        <v>191</v>
      </c>
      <c r="D50" s="147">
        <v>79</v>
      </c>
      <c r="E50" s="147">
        <v>0</v>
      </c>
      <c r="F50" s="147"/>
      <c r="G50" s="147"/>
    </row>
    <row r="51" spans="1:7" ht="15">
      <c r="A51" s="168" t="s">
        <v>749</v>
      </c>
      <c r="B51" s="157" t="s">
        <v>192</v>
      </c>
      <c r="C51" s="149" t="s">
        <v>193</v>
      </c>
      <c r="D51" s="147">
        <v>80</v>
      </c>
      <c r="E51" s="147">
        <v>1071</v>
      </c>
      <c r="F51" s="147">
        <v>2913</v>
      </c>
      <c r="G51" s="147">
        <v>2913</v>
      </c>
    </row>
    <row r="52" spans="1:7" ht="15">
      <c r="A52" s="168" t="s">
        <v>750</v>
      </c>
      <c r="B52" s="157" t="s">
        <v>194</v>
      </c>
      <c r="C52" s="149" t="s">
        <v>195</v>
      </c>
      <c r="D52" s="147">
        <v>13741</v>
      </c>
      <c r="E52" s="147">
        <v>2819</v>
      </c>
      <c r="F52" s="147">
        <v>13035</v>
      </c>
      <c r="G52" s="147">
        <v>8015</v>
      </c>
    </row>
    <row r="53" spans="1:7" s="448" customFormat="1" ht="14.25">
      <c r="A53" s="455" t="s">
        <v>751</v>
      </c>
      <c r="B53" s="158" t="s">
        <v>416</v>
      </c>
      <c r="C53" s="155" t="s">
        <v>196</v>
      </c>
      <c r="D53" s="458">
        <f>SUM(D49:D52)</f>
        <v>68205</v>
      </c>
      <c r="E53" s="458">
        <f>SUM(E49:E52)</f>
        <v>14217</v>
      </c>
      <c r="F53" s="458">
        <f>SUM(F49:F52)</f>
        <v>61311</v>
      </c>
      <c r="G53" s="458">
        <f>SUM(G49:G52)</f>
        <v>56648</v>
      </c>
    </row>
    <row r="54" spans="1:7" ht="15">
      <c r="A54" s="168" t="s">
        <v>752</v>
      </c>
      <c r="B54" s="157" t="s">
        <v>853</v>
      </c>
      <c r="C54" s="149" t="s">
        <v>198</v>
      </c>
      <c r="D54" s="147"/>
      <c r="E54" s="147"/>
      <c r="F54" s="147"/>
      <c r="G54" s="147"/>
    </row>
    <row r="55" spans="1:7" ht="15">
      <c r="A55" s="168" t="s">
        <v>753</v>
      </c>
      <c r="B55" s="157" t="s">
        <v>854</v>
      </c>
      <c r="C55" s="149" t="s">
        <v>199</v>
      </c>
      <c r="D55" s="147"/>
      <c r="E55" s="147"/>
      <c r="F55" s="147"/>
      <c r="G55" s="147"/>
    </row>
    <row r="56" spans="1:7" ht="15">
      <c r="A56" s="168" t="s">
        <v>754</v>
      </c>
      <c r="B56" s="157" t="s">
        <v>855</v>
      </c>
      <c r="C56" s="149" t="s">
        <v>200</v>
      </c>
      <c r="D56" s="147"/>
      <c r="E56" s="147"/>
      <c r="F56" s="147"/>
      <c r="G56" s="147"/>
    </row>
    <row r="57" spans="1:7" ht="15">
      <c r="A57" s="168" t="s">
        <v>755</v>
      </c>
      <c r="B57" s="157" t="s">
        <v>454</v>
      </c>
      <c r="C57" s="149" t="s">
        <v>201</v>
      </c>
      <c r="D57" s="147"/>
      <c r="E57" s="147">
        <v>367</v>
      </c>
      <c r="F57" s="147"/>
      <c r="G57" s="147">
        <v>1654</v>
      </c>
    </row>
    <row r="58" spans="1:7" ht="15">
      <c r="A58" s="168" t="s">
        <v>756</v>
      </c>
      <c r="B58" s="157" t="s">
        <v>856</v>
      </c>
      <c r="C58" s="149" t="s">
        <v>202</v>
      </c>
      <c r="D58" s="147"/>
      <c r="E58" s="147"/>
      <c r="F58" s="147"/>
      <c r="G58" s="147"/>
    </row>
    <row r="59" spans="1:7" ht="15">
      <c r="A59" s="168" t="s">
        <v>757</v>
      </c>
      <c r="B59" s="157" t="s">
        <v>857</v>
      </c>
      <c r="C59" s="149" t="s">
        <v>203</v>
      </c>
      <c r="D59" s="147">
        <v>27596</v>
      </c>
      <c r="E59" s="147"/>
      <c r="F59" s="147"/>
      <c r="G59" s="147">
        <v>200</v>
      </c>
    </row>
    <row r="60" spans="1:7" ht="15">
      <c r="A60" s="168" t="s">
        <v>758</v>
      </c>
      <c r="B60" s="157" t="s">
        <v>204</v>
      </c>
      <c r="C60" s="149" t="s">
        <v>205</v>
      </c>
      <c r="D60" s="147"/>
      <c r="E60" s="147"/>
      <c r="F60" s="147"/>
      <c r="G60" s="147"/>
    </row>
    <row r="61" spans="1:7" ht="15">
      <c r="A61" s="168" t="s">
        <v>759</v>
      </c>
      <c r="B61" s="157" t="s">
        <v>457</v>
      </c>
      <c r="C61" s="149" t="s">
        <v>863</v>
      </c>
      <c r="D61" s="147">
        <v>0</v>
      </c>
      <c r="E61" s="147">
        <v>500</v>
      </c>
      <c r="F61" s="147"/>
      <c r="G61" s="147">
        <v>1020</v>
      </c>
    </row>
    <row r="62" spans="1:7" s="448" customFormat="1" ht="14.25">
      <c r="A62" s="455" t="s">
        <v>760</v>
      </c>
      <c r="B62" s="158" t="s">
        <v>417</v>
      </c>
      <c r="C62" s="155" t="s">
        <v>207</v>
      </c>
      <c r="D62" s="458">
        <f>SUM(D54:D61)</f>
        <v>27596</v>
      </c>
      <c r="E62" s="458">
        <f>SUM(E54:E61)</f>
        <v>867</v>
      </c>
      <c r="F62" s="458">
        <f>SUM(F54:F61)</f>
        <v>0</v>
      </c>
      <c r="G62" s="458">
        <f>SUM(G54:G61)</f>
        <v>2874</v>
      </c>
    </row>
    <row r="63" spans="1:7" ht="15.75">
      <c r="A63" s="168" t="s">
        <v>761</v>
      </c>
      <c r="B63" s="192" t="s">
        <v>553</v>
      </c>
      <c r="C63" s="200"/>
      <c r="D63" s="201">
        <f>SUM(D48+D53+D62)</f>
        <v>351751</v>
      </c>
      <c r="E63" s="201">
        <f>SUM(E48+E53+E62)</f>
        <v>35200</v>
      </c>
      <c r="F63" s="201">
        <f>SUM(F48+F53+F62)</f>
        <v>376368</v>
      </c>
      <c r="G63" s="201">
        <f>SUM(G48+G53+G62)</f>
        <v>376979</v>
      </c>
    </row>
    <row r="64" spans="1:7" s="448" customFormat="1" ht="15.75">
      <c r="A64" s="455" t="s">
        <v>762</v>
      </c>
      <c r="B64" s="195" t="s">
        <v>465</v>
      </c>
      <c r="C64" s="203" t="s">
        <v>208</v>
      </c>
      <c r="D64" s="459">
        <f>SUM(D40,D63)</f>
        <v>603460</v>
      </c>
      <c r="E64" s="459">
        <f>SUM(E40,E63)</f>
        <v>235118</v>
      </c>
      <c r="F64" s="459">
        <f>SUM(F40,F63)</f>
        <v>635786</v>
      </c>
      <c r="G64" s="459">
        <f>SUM(G40,G63)</f>
        <v>692051</v>
      </c>
    </row>
    <row r="65" spans="1:7" ht="15">
      <c r="A65" s="168" t="s">
        <v>763</v>
      </c>
      <c r="B65" s="163" t="s">
        <v>422</v>
      </c>
      <c r="C65" s="153" t="s">
        <v>216</v>
      </c>
      <c r="D65" s="147">
        <v>7990</v>
      </c>
      <c r="E65" s="147">
        <v>0</v>
      </c>
      <c r="F65" s="147"/>
      <c r="G65" s="147"/>
    </row>
    <row r="66" spans="1:7" ht="15">
      <c r="A66" s="168" t="s">
        <v>764</v>
      </c>
      <c r="B66" s="165" t="s">
        <v>425</v>
      </c>
      <c r="C66" s="153" t="s">
        <v>224</v>
      </c>
      <c r="D66" s="147">
        <v>0</v>
      </c>
      <c r="E66" s="147"/>
      <c r="F66" s="147"/>
      <c r="G66" s="147">
        <v>74940</v>
      </c>
    </row>
    <row r="67" spans="1:7" ht="15">
      <c r="A67" s="168" t="s">
        <v>765</v>
      </c>
      <c r="B67" s="164" t="s">
        <v>225</v>
      </c>
      <c r="C67" s="151" t="s">
        <v>226</v>
      </c>
      <c r="D67" s="147">
        <v>0</v>
      </c>
      <c r="E67" s="147"/>
      <c r="F67" s="147"/>
      <c r="G67" s="147"/>
    </row>
    <row r="68" spans="1:7" ht="15">
      <c r="A68" s="168" t="s">
        <v>766</v>
      </c>
      <c r="B68" s="164" t="s">
        <v>227</v>
      </c>
      <c r="C68" s="151" t="s">
        <v>228</v>
      </c>
      <c r="D68" s="147">
        <v>6393</v>
      </c>
      <c r="E68" s="147">
        <v>9011</v>
      </c>
      <c r="F68" s="147">
        <v>4771</v>
      </c>
      <c r="G68" s="147">
        <v>12952</v>
      </c>
    </row>
    <row r="69" spans="1:7" ht="15">
      <c r="A69" s="168" t="s">
        <v>767</v>
      </c>
      <c r="B69" s="165" t="s">
        <v>229</v>
      </c>
      <c r="C69" s="153" t="s">
        <v>230</v>
      </c>
      <c r="D69" s="147">
        <v>51877</v>
      </c>
      <c r="E69" s="147">
        <v>54256</v>
      </c>
      <c r="F69" s="147">
        <f>53040+42</f>
        <v>53082</v>
      </c>
      <c r="G69" s="147">
        <v>53203</v>
      </c>
    </row>
    <row r="70" spans="1:7" ht="15">
      <c r="A70" s="168" t="s">
        <v>768</v>
      </c>
      <c r="B70" s="164" t="s">
        <v>231</v>
      </c>
      <c r="C70" s="151" t="s">
        <v>232</v>
      </c>
      <c r="D70" s="147">
        <v>692000</v>
      </c>
      <c r="E70" s="147">
        <v>618000</v>
      </c>
      <c r="F70" s="147"/>
      <c r="G70" s="147"/>
    </row>
    <row r="71" spans="1:7" ht="15">
      <c r="A71" s="168" t="s">
        <v>769</v>
      </c>
      <c r="B71" s="164" t="s">
        <v>233</v>
      </c>
      <c r="C71" s="151" t="s">
        <v>234</v>
      </c>
      <c r="D71" s="147"/>
      <c r="E71" s="147"/>
      <c r="F71" s="147"/>
      <c r="G71" s="147"/>
    </row>
    <row r="72" spans="1:7" ht="15">
      <c r="A72" s="168" t="s">
        <v>770</v>
      </c>
      <c r="B72" s="164" t="s">
        <v>235</v>
      </c>
      <c r="C72" s="151" t="s">
        <v>236</v>
      </c>
      <c r="D72" s="147"/>
      <c r="E72" s="147"/>
      <c r="F72" s="147"/>
      <c r="G72" s="147"/>
    </row>
    <row r="73" spans="1:7" ht="15">
      <c r="A73" s="168" t="s">
        <v>771</v>
      </c>
      <c r="B73" s="166" t="s">
        <v>426</v>
      </c>
      <c r="C73" s="156" t="s">
        <v>237</v>
      </c>
      <c r="D73" s="147">
        <f>SUM(D65:D72)</f>
        <v>758260</v>
      </c>
      <c r="E73" s="147">
        <f>SUM(E65:E72)</f>
        <v>681267</v>
      </c>
      <c r="F73" s="147">
        <f>SUM(F65:F72)</f>
        <v>57853</v>
      </c>
      <c r="G73" s="147">
        <f>SUM(G65:G72)</f>
        <v>141095</v>
      </c>
    </row>
    <row r="74" spans="1:7" ht="15">
      <c r="A74" s="168" t="s">
        <v>772</v>
      </c>
      <c r="B74" s="164" t="s">
        <v>238</v>
      </c>
      <c r="C74" s="151" t="s">
        <v>239</v>
      </c>
      <c r="D74" s="147"/>
      <c r="E74" s="147"/>
      <c r="F74" s="147"/>
      <c r="G74" s="147"/>
    </row>
    <row r="75" spans="1:7" ht="15">
      <c r="A75" s="168" t="s">
        <v>773</v>
      </c>
      <c r="B75" s="157" t="s">
        <v>240</v>
      </c>
      <c r="C75" s="151" t="s">
        <v>241</v>
      </c>
      <c r="D75" s="147"/>
      <c r="E75" s="147"/>
      <c r="F75" s="147"/>
      <c r="G75" s="147"/>
    </row>
    <row r="76" spans="1:7" ht="15">
      <c r="A76" s="168" t="s">
        <v>774</v>
      </c>
      <c r="B76" s="164" t="s">
        <v>462</v>
      </c>
      <c r="C76" s="151" t="s">
        <v>242</v>
      </c>
      <c r="D76" s="147"/>
      <c r="E76" s="147"/>
      <c r="F76" s="147"/>
      <c r="G76" s="147"/>
    </row>
    <row r="77" spans="1:7" ht="15">
      <c r="A77" s="168" t="s">
        <v>775</v>
      </c>
      <c r="B77" s="164" t="s">
        <v>431</v>
      </c>
      <c r="C77" s="151" t="s">
        <v>243</v>
      </c>
      <c r="D77" s="147"/>
      <c r="E77" s="147"/>
      <c r="F77" s="147"/>
      <c r="G77" s="147"/>
    </row>
    <row r="78" spans="1:7" ht="15">
      <c r="A78" s="168" t="s">
        <v>776</v>
      </c>
      <c r="B78" s="166" t="s">
        <v>432</v>
      </c>
      <c r="C78" s="156" t="s">
        <v>247</v>
      </c>
      <c r="D78" s="147"/>
      <c r="E78" s="147"/>
      <c r="F78" s="147"/>
      <c r="G78" s="147"/>
    </row>
    <row r="79" spans="1:7" ht="15">
      <c r="A79" s="168" t="s">
        <v>777</v>
      </c>
      <c r="B79" s="157" t="s">
        <v>248</v>
      </c>
      <c r="C79" s="151" t="s">
        <v>249</v>
      </c>
      <c r="D79" s="147"/>
      <c r="E79" s="147"/>
      <c r="F79" s="147"/>
      <c r="G79" s="147"/>
    </row>
    <row r="80" spans="1:7" ht="15.75">
      <c r="A80" s="168" t="s">
        <v>778</v>
      </c>
      <c r="B80" s="196" t="s">
        <v>466</v>
      </c>
      <c r="C80" s="197" t="s">
        <v>250</v>
      </c>
      <c r="D80" s="189">
        <f>SUM(D73,D78,D79)</f>
        <v>758260</v>
      </c>
      <c r="E80" s="189">
        <f>SUM(E73,E78,E79)</f>
        <v>681267</v>
      </c>
      <c r="F80" s="189">
        <f>SUM(F73,F78,F79)</f>
        <v>57853</v>
      </c>
      <c r="G80" s="189">
        <f>SUM(G73,G78,G79)</f>
        <v>141095</v>
      </c>
    </row>
    <row r="81" spans="1:7" ht="15.75">
      <c r="A81" s="168" t="s">
        <v>779</v>
      </c>
      <c r="B81" s="198" t="s">
        <v>503</v>
      </c>
      <c r="C81" s="199"/>
      <c r="D81" s="202">
        <f>SUM(D64,D80)</f>
        <v>1361720</v>
      </c>
      <c r="E81" s="202">
        <f>SUM(E64,E80)</f>
        <v>916385</v>
      </c>
      <c r="F81" s="202">
        <f>SUM(F64,F80)</f>
        <v>693639</v>
      </c>
      <c r="G81" s="202">
        <f>SUM(G64,G80)</f>
        <v>833146</v>
      </c>
    </row>
    <row r="82" spans="2:7" ht="15.75">
      <c r="B82" s="180"/>
      <c r="C82" s="181"/>
      <c r="D82" s="182"/>
      <c r="E82" s="182"/>
      <c r="F82" s="182"/>
      <c r="G82" s="309"/>
    </row>
    <row r="83" spans="2:6" ht="24.75" customHeight="1">
      <c r="B83" s="461" t="s">
        <v>985</v>
      </c>
      <c r="C83" s="503"/>
      <c r="D83" s="503"/>
      <c r="E83" s="503"/>
      <c r="F83" s="503"/>
    </row>
    <row r="84" spans="2:6" ht="15.75">
      <c r="B84" s="461" t="s">
        <v>2</v>
      </c>
      <c r="C84" s="503"/>
      <c r="D84" s="503"/>
      <c r="E84" s="503"/>
      <c r="F84" s="503"/>
    </row>
    <row r="85" spans="2:7" ht="15.75">
      <c r="B85" s="180"/>
      <c r="C85" s="181"/>
      <c r="D85" s="182"/>
      <c r="E85" s="182"/>
      <c r="F85" s="182"/>
      <c r="G85" s="309"/>
    </row>
    <row r="86" spans="2:7" ht="15.75">
      <c r="B86" s="180"/>
      <c r="C86" s="482" t="s">
        <v>998</v>
      </c>
      <c r="D86" s="482"/>
      <c r="E86" s="482"/>
      <c r="F86" s="482"/>
      <c r="G86" s="482"/>
    </row>
    <row r="87" spans="1:7" ht="15">
      <c r="A87" s="168"/>
      <c r="B87" s="169" t="s">
        <v>813</v>
      </c>
      <c r="C87" s="170" t="s">
        <v>808</v>
      </c>
      <c r="D87" s="310" t="s">
        <v>809</v>
      </c>
      <c r="E87" s="310" t="s">
        <v>810</v>
      </c>
      <c r="F87" s="310" t="s">
        <v>811</v>
      </c>
      <c r="G87" s="310" t="s">
        <v>812</v>
      </c>
    </row>
    <row r="88" spans="1:7" ht="51.75" customHeight="1">
      <c r="A88" s="168"/>
      <c r="B88" s="191" t="s">
        <v>71</v>
      </c>
      <c r="C88" s="146" t="s">
        <v>21</v>
      </c>
      <c r="D88" s="311" t="s">
        <v>907</v>
      </c>
      <c r="E88" s="311" t="s">
        <v>908</v>
      </c>
      <c r="F88" s="311" t="s">
        <v>909</v>
      </c>
      <c r="G88" s="268" t="s">
        <v>910</v>
      </c>
    </row>
    <row r="89" spans="1:7" ht="15">
      <c r="A89" s="168" t="s">
        <v>682</v>
      </c>
      <c r="B89" s="151" t="s">
        <v>506</v>
      </c>
      <c r="C89" s="152" t="s">
        <v>263</v>
      </c>
      <c r="D89" s="252">
        <v>117071</v>
      </c>
      <c r="E89" s="252">
        <v>124049</v>
      </c>
      <c r="F89" s="252">
        <f>'[3]bevételek működés felhalmozás.'!G11</f>
        <v>143887</v>
      </c>
      <c r="G89" s="252">
        <f>'bevételek működés felhalmozás.'!V12</f>
        <v>156958</v>
      </c>
    </row>
    <row r="90" spans="1:7" ht="15">
      <c r="A90" s="168" t="s">
        <v>683</v>
      </c>
      <c r="B90" s="151" t="s">
        <v>264</v>
      </c>
      <c r="C90" s="152" t="s">
        <v>265</v>
      </c>
      <c r="D90" s="252"/>
      <c r="E90" s="252"/>
      <c r="F90" s="252"/>
      <c r="G90" s="252"/>
    </row>
    <row r="91" spans="1:7" ht="15" customHeight="1">
      <c r="A91" s="168" t="s">
        <v>685</v>
      </c>
      <c r="B91" s="151" t="s">
        <v>266</v>
      </c>
      <c r="C91" s="152" t="s">
        <v>267</v>
      </c>
      <c r="D91" s="147"/>
      <c r="E91" s="147"/>
      <c r="F91" s="147"/>
      <c r="G91" s="147"/>
    </row>
    <row r="92" spans="1:7" ht="15" customHeight="1">
      <c r="A92" s="168" t="s">
        <v>687</v>
      </c>
      <c r="B92" s="151" t="s">
        <v>467</v>
      </c>
      <c r="C92" s="152" t="s">
        <v>268</v>
      </c>
      <c r="D92" s="147"/>
      <c r="E92" s="147"/>
      <c r="F92" s="147"/>
      <c r="G92" s="147"/>
    </row>
    <row r="93" spans="1:7" ht="15" customHeight="1">
      <c r="A93" s="168" t="s">
        <v>689</v>
      </c>
      <c r="B93" s="151" t="s">
        <v>468</v>
      </c>
      <c r="C93" s="152" t="s">
        <v>269</v>
      </c>
      <c r="D93" s="147"/>
      <c r="E93" s="147"/>
      <c r="F93" s="147"/>
      <c r="G93" s="147"/>
    </row>
    <row r="94" spans="1:7" ht="15">
      <c r="A94" s="168" t="s">
        <v>691</v>
      </c>
      <c r="B94" s="151" t="s">
        <v>469</v>
      </c>
      <c r="C94" s="152" t="s">
        <v>270</v>
      </c>
      <c r="D94" s="147">
        <v>28994</v>
      </c>
      <c r="E94" s="147">
        <v>41046</v>
      </c>
      <c r="F94" s="147">
        <f>'[3]bevételek működés felhalmozás.'!G16</f>
        <v>24635</v>
      </c>
      <c r="G94" s="147">
        <f>'bevételek működés felhalmozás.'!V17</f>
        <v>27945</v>
      </c>
    </row>
    <row r="95" spans="1:7" ht="15">
      <c r="A95" s="168" t="s">
        <v>692</v>
      </c>
      <c r="B95" s="156" t="s">
        <v>507</v>
      </c>
      <c r="C95" s="162" t="s">
        <v>271</v>
      </c>
      <c r="D95" s="147">
        <f>SUM(D89:D94)</f>
        <v>146065</v>
      </c>
      <c r="E95" s="147">
        <f>SUM(E89:E94)</f>
        <v>165095</v>
      </c>
      <c r="F95" s="147">
        <f>SUM(F89:F94)</f>
        <v>168522</v>
      </c>
      <c r="G95" s="147">
        <f>SUM(G89:G94)</f>
        <v>184903</v>
      </c>
    </row>
    <row r="96" spans="1:7" ht="15">
      <c r="A96" s="168" t="s">
        <v>693</v>
      </c>
      <c r="B96" s="151" t="s">
        <v>509</v>
      </c>
      <c r="C96" s="152" t="s">
        <v>282</v>
      </c>
      <c r="D96" s="147"/>
      <c r="E96" s="147"/>
      <c r="F96" s="147"/>
      <c r="G96" s="147"/>
    </row>
    <row r="97" spans="1:7" ht="15">
      <c r="A97" s="168" t="s">
        <v>695</v>
      </c>
      <c r="B97" s="151" t="s">
        <v>475</v>
      </c>
      <c r="C97" s="152" t="s">
        <v>283</v>
      </c>
      <c r="D97" s="147"/>
      <c r="E97" s="147"/>
      <c r="F97" s="147"/>
      <c r="G97" s="147"/>
    </row>
    <row r="98" spans="1:7" ht="15">
      <c r="A98" s="168" t="s">
        <v>705</v>
      </c>
      <c r="B98" s="151" t="s">
        <v>476</v>
      </c>
      <c r="C98" s="152" t="s">
        <v>284</v>
      </c>
      <c r="D98" s="147"/>
      <c r="E98" s="147"/>
      <c r="F98" s="147"/>
      <c r="G98" s="147"/>
    </row>
    <row r="99" spans="1:7" ht="15">
      <c r="A99" s="168" t="s">
        <v>707</v>
      </c>
      <c r="B99" s="151" t="s">
        <v>477</v>
      </c>
      <c r="C99" s="152" t="s">
        <v>285</v>
      </c>
      <c r="D99" s="147">
        <v>14689</v>
      </c>
      <c r="E99" s="147">
        <v>15080</v>
      </c>
      <c r="F99" s="147">
        <f>'[3]bevételek működés felhalmozás.'!G23</f>
        <v>22139</v>
      </c>
      <c r="G99" s="147">
        <f>'bevételek működés felhalmozás.'!V24</f>
        <v>27153</v>
      </c>
    </row>
    <row r="100" spans="1:7" ht="15">
      <c r="A100" s="168" t="s">
        <v>709</v>
      </c>
      <c r="B100" s="151" t="s">
        <v>510</v>
      </c>
      <c r="C100" s="152" t="s">
        <v>300</v>
      </c>
      <c r="D100" s="147">
        <v>101192</v>
      </c>
      <c r="E100" s="147">
        <v>46327</v>
      </c>
      <c r="F100" s="147">
        <f>'[3]bevételek működés felhalmozás.'!G29</f>
        <v>51500</v>
      </c>
      <c r="G100" s="147">
        <v>97949</v>
      </c>
    </row>
    <row r="101" spans="1:7" ht="15">
      <c r="A101" s="168" t="s">
        <v>711</v>
      </c>
      <c r="B101" s="151" t="s">
        <v>482</v>
      </c>
      <c r="C101" s="152" t="s">
        <v>301</v>
      </c>
      <c r="D101" s="147">
        <v>792</v>
      </c>
      <c r="E101" s="147">
        <v>1252</v>
      </c>
      <c r="F101" s="147">
        <f>'[3]bevételek működés felhalmozás.'!G30</f>
        <v>650</v>
      </c>
      <c r="G101" s="147">
        <v>1407</v>
      </c>
    </row>
    <row r="102" spans="1:7" ht="15">
      <c r="A102" s="168" t="s">
        <v>712</v>
      </c>
      <c r="B102" s="156" t="s">
        <v>511</v>
      </c>
      <c r="C102" s="162" t="s">
        <v>302</v>
      </c>
      <c r="D102" s="147">
        <f>SUM(D96:D101)</f>
        <v>116673</v>
      </c>
      <c r="E102" s="147">
        <f>SUM(E96:E101)</f>
        <v>62659</v>
      </c>
      <c r="F102" s="147">
        <f>SUM(F96:F101)</f>
        <v>74289</v>
      </c>
      <c r="G102" s="147">
        <f>SUM(G96:G101)</f>
        <v>126509</v>
      </c>
    </row>
    <row r="103" spans="1:7" ht="15">
      <c r="A103" s="168" t="s">
        <v>713</v>
      </c>
      <c r="B103" s="157" t="s">
        <v>303</v>
      </c>
      <c r="C103" s="152" t="s">
        <v>304</v>
      </c>
      <c r="D103" s="147">
        <v>6</v>
      </c>
      <c r="E103" s="147">
        <v>10</v>
      </c>
      <c r="F103" s="147"/>
      <c r="G103" s="147">
        <f>'bevételek működés felhalmozás.'!V33</f>
        <v>3</v>
      </c>
    </row>
    <row r="104" spans="1:7" ht="15">
      <c r="A104" s="168" t="s">
        <v>714</v>
      </c>
      <c r="B104" s="157" t="s">
        <v>483</v>
      </c>
      <c r="C104" s="152" t="s">
        <v>305</v>
      </c>
      <c r="D104" s="147">
        <v>8127</v>
      </c>
      <c r="E104" s="147">
        <v>7268</v>
      </c>
      <c r="F104" s="147">
        <f>'[3]bevételek működés felhalmozás.'!G33</f>
        <v>7632</v>
      </c>
      <c r="G104" s="147">
        <f>'bevételek működés felhalmozás.'!V34</f>
        <v>7632</v>
      </c>
    </row>
    <row r="105" spans="1:7" ht="15">
      <c r="A105" s="168" t="s">
        <v>715</v>
      </c>
      <c r="B105" s="157" t="s">
        <v>484</v>
      </c>
      <c r="C105" s="152" t="s">
        <v>306</v>
      </c>
      <c r="D105" s="147">
        <v>1778</v>
      </c>
      <c r="E105" s="147">
        <v>834</v>
      </c>
      <c r="F105" s="147">
        <f>'[3]bevételek működés felhalmozás.'!G34</f>
        <v>680</v>
      </c>
      <c r="G105" s="147">
        <f>'bevételek működés felhalmozás.'!V35</f>
        <v>680</v>
      </c>
    </row>
    <row r="106" spans="1:7" ht="15">
      <c r="A106" s="168" t="s">
        <v>716</v>
      </c>
      <c r="B106" s="157" t="s">
        <v>485</v>
      </c>
      <c r="C106" s="152" t="s">
        <v>307</v>
      </c>
      <c r="D106" s="147"/>
      <c r="E106" s="147"/>
      <c r="F106" s="147"/>
      <c r="G106" s="147"/>
    </row>
    <row r="107" spans="1:7" ht="15">
      <c r="A107" s="168" t="s">
        <v>717</v>
      </c>
      <c r="B107" s="157" t="s">
        <v>308</v>
      </c>
      <c r="C107" s="152" t="s">
        <v>309</v>
      </c>
      <c r="D107" s="147"/>
      <c r="E107" s="147"/>
      <c r="F107" s="147"/>
      <c r="G107" s="147"/>
    </row>
    <row r="108" spans="1:7" ht="15">
      <c r="A108" s="168" t="s">
        <v>718</v>
      </c>
      <c r="B108" s="157" t="s">
        <v>310</v>
      </c>
      <c r="C108" s="152" t="s">
        <v>311</v>
      </c>
      <c r="D108" s="147">
        <v>2437</v>
      </c>
      <c r="E108" s="147">
        <v>3353</v>
      </c>
      <c r="F108" s="147">
        <f>'[3]bevételek működés felhalmozás.'!G37</f>
        <v>1485</v>
      </c>
      <c r="G108" s="147">
        <f>'bevételek működés felhalmozás.'!V38</f>
        <v>1955</v>
      </c>
    </row>
    <row r="109" spans="1:7" ht="15">
      <c r="A109" s="168" t="s">
        <v>719</v>
      </c>
      <c r="B109" s="157" t="s">
        <v>312</v>
      </c>
      <c r="C109" s="152" t="s">
        <v>313</v>
      </c>
      <c r="D109" s="147"/>
      <c r="E109" s="147"/>
      <c r="F109" s="147">
        <v>419</v>
      </c>
      <c r="G109" s="147">
        <v>419</v>
      </c>
    </row>
    <row r="110" spans="1:7" ht="15">
      <c r="A110" s="168" t="s">
        <v>720</v>
      </c>
      <c r="B110" s="157" t="s">
        <v>860</v>
      </c>
      <c r="C110" s="152" t="s">
        <v>859</v>
      </c>
      <c r="D110" s="147">
        <v>1055</v>
      </c>
      <c r="E110" s="147">
        <v>533</v>
      </c>
      <c r="F110" s="147">
        <f>'[3]bevételek működés felhalmozás.'!G39</f>
        <v>350</v>
      </c>
      <c r="G110" s="147">
        <f>'bevételek működés felhalmozás.'!V40</f>
        <v>350</v>
      </c>
    </row>
    <row r="111" spans="1:7" ht="15">
      <c r="A111" s="168" t="s">
        <v>721</v>
      </c>
      <c r="B111" s="157" t="s">
        <v>487</v>
      </c>
      <c r="C111" s="152" t="s">
        <v>315</v>
      </c>
      <c r="D111" s="147"/>
      <c r="E111" s="147"/>
      <c r="F111" s="147"/>
      <c r="G111" s="147"/>
    </row>
    <row r="112" spans="1:7" ht="15">
      <c r="A112" s="168" t="s">
        <v>722</v>
      </c>
      <c r="B112" s="157" t="s">
        <v>828</v>
      </c>
      <c r="C112" s="152" t="s">
        <v>316</v>
      </c>
      <c r="D112" s="147">
        <v>183</v>
      </c>
      <c r="E112" s="147">
        <v>4706</v>
      </c>
      <c r="F112" s="147">
        <f>'[3]bevételek működés felhalmozás.'!G41</f>
        <v>0</v>
      </c>
      <c r="G112" s="147">
        <f>'bevételek működés felhalmozás.'!V42</f>
        <v>0</v>
      </c>
    </row>
    <row r="113" spans="1:7" ht="15">
      <c r="A113" s="168" t="s">
        <v>723</v>
      </c>
      <c r="B113" s="157" t="s">
        <v>488</v>
      </c>
      <c r="C113" s="152" t="s">
        <v>818</v>
      </c>
      <c r="D113" s="147">
        <v>226</v>
      </c>
      <c r="E113" s="147">
        <v>119</v>
      </c>
      <c r="F113" s="147"/>
      <c r="G113" s="147">
        <f>'bevételek működés felhalmozás.'!V43</f>
        <v>2070</v>
      </c>
    </row>
    <row r="114" spans="1:7" ht="15">
      <c r="A114" s="168" t="s">
        <v>724</v>
      </c>
      <c r="B114" s="158" t="s">
        <v>512</v>
      </c>
      <c r="C114" s="162" t="s">
        <v>317</v>
      </c>
      <c r="D114" s="147">
        <f>SUM(D103:D113)</f>
        <v>13812</v>
      </c>
      <c r="E114" s="147">
        <f>SUM(E103:E113)</f>
        <v>16823</v>
      </c>
      <c r="F114" s="147">
        <f>SUM(F103:F112)</f>
        <v>10566</v>
      </c>
      <c r="G114" s="147">
        <f>SUM(G103:G113)</f>
        <v>13109</v>
      </c>
    </row>
    <row r="115" spans="1:7" ht="15">
      <c r="A115" s="168" t="s">
        <v>725</v>
      </c>
      <c r="B115" s="157" t="s">
        <v>829</v>
      </c>
      <c r="C115" s="152" t="s">
        <v>327</v>
      </c>
      <c r="D115" s="147"/>
      <c r="E115" s="147"/>
      <c r="F115" s="147"/>
      <c r="G115" s="147"/>
    </row>
    <row r="116" spans="1:7" ht="15">
      <c r="A116" s="168" t="s">
        <v>726</v>
      </c>
      <c r="B116" s="151" t="s">
        <v>871</v>
      </c>
      <c r="C116" s="152" t="s">
        <v>328</v>
      </c>
      <c r="D116" s="147"/>
      <c r="E116" s="147"/>
      <c r="F116" s="147"/>
      <c r="G116" s="147"/>
    </row>
    <row r="117" spans="1:7" ht="15">
      <c r="A117" s="168" t="s">
        <v>727</v>
      </c>
      <c r="B117" s="151" t="s">
        <v>831</v>
      </c>
      <c r="C117" s="152" t="s">
        <v>329</v>
      </c>
      <c r="D117" s="147"/>
      <c r="E117" s="147"/>
      <c r="F117" s="147"/>
      <c r="G117" s="147"/>
    </row>
    <row r="118" spans="1:7" ht="15">
      <c r="A118" s="168" t="s">
        <v>728</v>
      </c>
      <c r="B118" s="151" t="s">
        <v>832</v>
      </c>
      <c r="C118" s="152" t="s">
        <v>833</v>
      </c>
      <c r="D118" s="147">
        <v>6393</v>
      </c>
      <c r="E118" s="147"/>
      <c r="F118" s="147"/>
      <c r="G118" s="147"/>
    </row>
    <row r="119" spans="1:7" ht="15">
      <c r="A119" s="168" t="s">
        <v>735</v>
      </c>
      <c r="B119" s="157" t="s">
        <v>821</v>
      </c>
      <c r="C119" s="152" t="s">
        <v>819</v>
      </c>
      <c r="D119" s="147">
        <v>538</v>
      </c>
      <c r="E119" s="147">
        <v>679</v>
      </c>
      <c r="F119" s="147"/>
      <c r="G119" s="147">
        <v>2605</v>
      </c>
    </row>
    <row r="120" spans="1:7" ht="15">
      <c r="A120" s="168" t="s">
        <v>736</v>
      </c>
      <c r="B120" s="156" t="s">
        <v>514</v>
      </c>
      <c r="C120" s="162" t="s">
        <v>330</v>
      </c>
      <c r="D120" s="147">
        <f>SUM(D115:D119)</f>
        <v>6931</v>
      </c>
      <c r="E120" s="147">
        <f>SUM(E118:E119)</f>
        <v>679</v>
      </c>
      <c r="F120" s="147"/>
      <c r="G120" s="147">
        <f>SUM(G119)</f>
        <v>2605</v>
      </c>
    </row>
    <row r="121" spans="1:7" ht="15.75">
      <c r="A121" s="168" t="s">
        <v>737</v>
      </c>
      <c r="B121" s="192" t="s">
        <v>554</v>
      </c>
      <c r="C121" s="193"/>
      <c r="D121" s="201">
        <f>SUM(D95+D102+D114+D120)</f>
        <v>283481</v>
      </c>
      <c r="E121" s="201">
        <f>SUM(E95+E102+E114+E120)</f>
        <v>245256</v>
      </c>
      <c r="F121" s="201">
        <f>SUM(F95,F102,F114,F120)</f>
        <v>253377</v>
      </c>
      <c r="G121" s="201">
        <f>SUM(G95,G102,G114,G120)</f>
        <v>327126</v>
      </c>
    </row>
    <row r="122" spans="1:7" ht="15">
      <c r="A122" s="168" t="s">
        <v>738</v>
      </c>
      <c r="B122" s="151" t="s">
        <v>272</v>
      </c>
      <c r="C122" s="152" t="s">
        <v>273</v>
      </c>
      <c r="D122" s="147"/>
      <c r="E122" s="147">
        <v>417</v>
      </c>
      <c r="F122" s="147"/>
      <c r="G122" s="147">
        <v>19886</v>
      </c>
    </row>
    <row r="123" spans="1:7" ht="25.5" hidden="1">
      <c r="A123" s="168" t="s">
        <v>741</v>
      </c>
      <c r="B123" s="151" t="s">
        <v>274</v>
      </c>
      <c r="C123" s="152" t="s">
        <v>275</v>
      </c>
      <c r="D123" s="147"/>
      <c r="E123" s="147"/>
      <c r="F123" s="147"/>
      <c r="G123" s="147"/>
    </row>
    <row r="124" spans="1:7" ht="25.5" hidden="1">
      <c r="A124" s="168" t="s">
        <v>742</v>
      </c>
      <c r="B124" s="151" t="s">
        <v>470</v>
      </c>
      <c r="C124" s="152" t="s">
        <v>276</v>
      </c>
      <c r="D124" s="147"/>
      <c r="E124" s="147"/>
      <c r="F124" s="147"/>
      <c r="G124" s="147"/>
    </row>
    <row r="125" spans="1:7" ht="25.5" hidden="1">
      <c r="A125" s="168" t="s">
        <v>743</v>
      </c>
      <c r="B125" s="151" t="s">
        <v>471</v>
      </c>
      <c r="C125" s="152" t="s">
        <v>277</v>
      </c>
      <c r="D125" s="147"/>
      <c r="E125" s="147"/>
      <c r="F125" s="147"/>
      <c r="G125" s="147"/>
    </row>
    <row r="126" spans="1:7" ht="15">
      <c r="A126" s="168" t="s">
        <v>739</v>
      </c>
      <c r="B126" s="151" t="s">
        <v>472</v>
      </c>
      <c r="C126" s="152" t="s">
        <v>278</v>
      </c>
      <c r="D126" s="147">
        <v>306451</v>
      </c>
      <c r="E126" s="147">
        <v>6000</v>
      </c>
      <c r="F126" s="147">
        <v>334162</v>
      </c>
      <c r="G126" s="147">
        <v>314276</v>
      </c>
    </row>
    <row r="127" spans="1:7" ht="15">
      <c r="A127" s="168" t="s">
        <v>740</v>
      </c>
      <c r="B127" s="156" t="s">
        <v>508</v>
      </c>
      <c r="C127" s="162" t="s">
        <v>279</v>
      </c>
      <c r="D127" s="147">
        <f>SUM(D122,D126)</f>
        <v>306451</v>
      </c>
      <c r="E127" s="147">
        <f>SUM(E122:E126)</f>
        <v>6417</v>
      </c>
      <c r="F127" s="147">
        <f>SUM(F126)</f>
        <v>334162</v>
      </c>
      <c r="G127" s="147">
        <f>SUM(G122:G126)</f>
        <v>334162</v>
      </c>
    </row>
    <row r="128" spans="1:7" ht="15">
      <c r="A128" s="168" t="s">
        <v>741</v>
      </c>
      <c r="B128" s="157" t="s">
        <v>489</v>
      </c>
      <c r="C128" s="152" t="s">
        <v>318</v>
      </c>
      <c r="D128" s="147"/>
      <c r="E128" s="147"/>
      <c r="F128" s="147"/>
      <c r="G128" s="147"/>
    </row>
    <row r="129" spans="1:7" ht="15">
      <c r="A129" s="168" t="s">
        <v>742</v>
      </c>
      <c r="B129" s="157" t="s">
        <v>490</v>
      </c>
      <c r="C129" s="152" t="s">
        <v>319</v>
      </c>
      <c r="D129" s="147">
        <v>1134</v>
      </c>
      <c r="E129" s="147">
        <v>5118</v>
      </c>
      <c r="F129" s="147"/>
      <c r="G129" s="147">
        <v>17140</v>
      </c>
    </row>
    <row r="130" spans="1:7" ht="15">
      <c r="A130" s="168" t="s">
        <v>743</v>
      </c>
      <c r="B130" s="157" t="s">
        <v>320</v>
      </c>
      <c r="C130" s="152" t="s">
        <v>321</v>
      </c>
      <c r="D130" s="147">
        <v>390</v>
      </c>
      <c r="E130" s="147"/>
      <c r="F130" s="147"/>
      <c r="G130" s="147">
        <v>17797</v>
      </c>
    </row>
    <row r="131" spans="1:7" ht="15">
      <c r="A131" s="168" t="s">
        <v>744</v>
      </c>
      <c r="B131" s="157" t="s">
        <v>491</v>
      </c>
      <c r="C131" s="152" t="s">
        <v>322</v>
      </c>
      <c r="D131" s="147"/>
      <c r="E131" s="147"/>
      <c r="F131" s="147"/>
      <c r="G131" s="147"/>
    </row>
    <row r="132" spans="1:7" ht="15">
      <c r="A132" s="168" t="s">
        <v>745</v>
      </c>
      <c r="B132" s="157" t="s">
        <v>323</v>
      </c>
      <c r="C132" s="152" t="s">
        <v>324</v>
      </c>
      <c r="D132" s="147"/>
      <c r="E132" s="147"/>
      <c r="F132" s="147"/>
      <c r="G132" s="147"/>
    </row>
    <row r="133" spans="1:7" ht="15">
      <c r="A133" s="168" t="s">
        <v>746</v>
      </c>
      <c r="B133" s="156" t="s">
        <v>513</v>
      </c>
      <c r="C133" s="162" t="s">
        <v>325</v>
      </c>
      <c r="D133" s="147">
        <f>SUM(D129:D132)</f>
        <v>1524</v>
      </c>
      <c r="E133" s="147">
        <f>SUM(E129:E132)</f>
        <v>5118</v>
      </c>
      <c r="F133" s="147"/>
      <c r="G133" s="147">
        <f>SUM(G129:G132)</f>
        <v>34937</v>
      </c>
    </row>
    <row r="134" spans="1:9" ht="15">
      <c r="A134" s="168" t="s">
        <v>747</v>
      </c>
      <c r="B134" s="157" t="s">
        <v>838</v>
      </c>
      <c r="C134" s="152" t="s">
        <v>332</v>
      </c>
      <c r="D134" s="147"/>
      <c r="E134" s="147"/>
      <c r="F134" s="147"/>
      <c r="G134" s="147"/>
      <c r="I134" s="247"/>
    </row>
    <row r="135" spans="1:7" ht="15">
      <c r="A135" s="168" t="s">
        <v>748</v>
      </c>
      <c r="B135" s="151" t="s">
        <v>839</v>
      </c>
      <c r="C135" s="152" t="s">
        <v>820</v>
      </c>
      <c r="D135" s="147">
        <v>34478</v>
      </c>
      <c r="E135" s="147">
        <v>201</v>
      </c>
      <c r="F135" s="147">
        <f>'[3]bevételek működés felhalmozás.'!G64</f>
        <v>100</v>
      </c>
      <c r="G135" s="147">
        <f>'bevételek működés felhalmozás.'!V65</f>
        <v>130</v>
      </c>
    </row>
    <row r="136" spans="1:7" ht="15">
      <c r="A136" s="168" t="s">
        <v>749</v>
      </c>
      <c r="B136" s="151" t="s">
        <v>840</v>
      </c>
      <c r="C136" s="152" t="s">
        <v>834</v>
      </c>
      <c r="D136" s="147"/>
      <c r="E136" s="147">
        <v>30</v>
      </c>
      <c r="F136" s="147"/>
      <c r="G136" s="147">
        <v>59</v>
      </c>
    </row>
    <row r="137" spans="1:7" ht="15">
      <c r="A137" s="168" t="s">
        <v>750</v>
      </c>
      <c r="B137" s="156" t="s">
        <v>516</v>
      </c>
      <c r="C137" s="162" t="s">
        <v>335</v>
      </c>
      <c r="D137" s="147">
        <f>SUM(D134:D136)</f>
        <v>34478</v>
      </c>
      <c r="E137" s="147">
        <f>SUM(E134:E136)</f>
        <v>231</v>
      </c>
      <c r="F137" s="147">
        <f>SUM(F134:F136)</f>
        <v>100</v>
      </c>
      <c r="G137" s="147">
        <f>SUM(G134:G136)</f>
        <v>189</v>
      </c>
    </row>
    <row r="138" spans="1:7" ht="15.75">
      <c r="A138" s="168" t="s">
        <v>751</v>
      </c>
      <c r="B138" s="192" t="s">
        <v>553</v>
      </c>
      <c r="C138" s="193"/>
      <c r="D138" s="201">
        <f>SUM(D127+D133+D137)</f>
        <v>342453</v>
      </c>
      <c r="E138" s="201">
        <f>SUM(E127+E133+E137)</f>
        <v>11766</v>
      </c>
      <c r="F138" s="201">
        <f>SUM(F127+F133+F137)</f>
        <v>334262</v>
      </c>
      <c r="G138" s="201">
        <f>SUM(G127+G133+G137)</f>
        <v>369288</v>
      </c>
    </row>
    <row r="139" spans="1:7" ht="15.75">
      <c r="A139" s="168" t="s">
        <v>752</v>
      </c>
      <c r="B139" s="194" t="s">
        <v>515</v>
      </c>
      <c r="C139" s="195" t="s">
        <v>336</v>
      </c>
      <c r="D139" s="189">
        <f>SUM(D95+D102+D114+D120+D127+D133+D137)</f>
        <v>625934</v>
      </c>
      <c r="E139" s="189">
        <f>SUM(E95+E102+E114+E120+E127+E133+E137)</f>
        <v>257022</v>
      </c>
      <c r="F139" s="189">
        <f>SUM(F121,F138)</f>
        <v>587639</v>
      </c>
      <c r="G139" s="189">
        <f>SUM(G121,G138)</f>
        <v>696414</v>
      </c>
    </row>
    <row r="140" spans="1:7" ht="15.75">
      <c r="A140" s="168" t="s">
        <v>753</v>
      </c>
      <c r="B140" s="248" t="s">
        <v>602</v>
      </c>
      <c r="C140" s="249"/>
      <c r="D140" s="308">
        <f>D121-D41</f>
        <v>280866</v>
      </c>
      <c r="E140" s="308">
        <f>E121-E41</f>
        <v>245256</v>
      </c>
      <c r="F140" s="308">
        <f>F121-F41</f>
        <v>251826</v>
      </c>
      <c r="G140" s="308">
        <f>G121-G41</f>
        <v>324575</v>
      </c>
    </row>
    <row r="141" spans="1:7" ht="15.75">
      <c r="A141" s="168" t="s">
        <v>754</v>
      </c>
      <c r="B141" s="248" t="s">
        <v>603</v>
      </c>
      <c r="C141" s="249"/>
      <c r="D141" s="308">
        <f>D138-D64</f>
        <v>-261007</v>
      </c>
      <c r="E141" s="308">
        <f>E138-E64</f>
        <v>-223352</v>
      </c>
      <c r="F141" s="308">
        <f>F138-F64</f>
        <v>-301524</v>
      </c>
      <c r="G141" s="308">
        <f>G138-G64</f>
        <v>-322763</v>
      </c>
    </row>
    <row r="142" spans="1:7" ht="15.75">
      <c r="A142" s="168" t="s">
        <v>755</v>
      </c>
      <c r="B142" s="248" t="s">
        <v>870</v>
      </c>
      <c r="C142" s="249"/>
      <c r="D142" s="308">
        <f>D160-D81</f>
        <v>-487804</v>
      </c>
      <c r="E142" s="308">
        <f>E160-E81</f>
        <v>-150410</v>
      </c>
      <c r="F142" s="308">
        <f>F160-F81</f>
        <v>-587639</v>
      </c>
      <c r="G142" s="308">
        <f>G160-G81</f>
        <v>-696414</v>
      </c>
    </row>
    <row r="143" spans="1:7" ht="15">
      <c r="A143" s="168" t="s">
        <v>756</v>
      </c>
      <c r="B143" s="163" t="s">
        <v>517</v>
      </c>
      <c r="C143" s="153" t="s">
        <v>341</v>
      </c>
      <c r="D143" s="147">
        <v>7990</v>
      </c>
      <c r="E143" s="147"/>
      <c r="F143" s="147"/>
      <c r="G143" s="147"/>
    </row>
    <row r="144" spans="1:7" ht="15">
      <c r="A144" s="168" t="s">
        <v>757</v>
      </c>
      <c r="B144" s="165" t="s">
        <v>518</v>
      </c>
      <c r="C144" s="153" t="s">
        <v>348</v>
      </c>
      <c r="D144" s="147">
        <v>0</v>
      </c>
      <c r="E144" s="147"/>
      <c r="F144" s="147"/>
      <c r="G144" s="147">
        <v>21941</v>
      </c>
    </row>
    <row r="145" spans="1:7" ht="15">
      <c r="A145" s="168" t="s">
        <v>758</v>
      </c>
      <c r="B145" s="151" t="s">
        <v>869</v>
      </c>
      <c r="C145" s="151" t="s">
        <v>349</v>
      </c>
      <c r="D145" s="147">
        <v>167034</v>
      </c>
      <c r="E145" s="147">
        <v>138130</v>
      </c>
      <c r="F145" s="147">
        <v>106000</v>
      </c>
      <c r="G145" s="147">
        <f>'bevételek működés felhalmozás.'!V82</f>
        <v>106611</v>
      </c>
    </row>
    <row r="146" spans="1:7" ht="15">
      <c r="A146" s="168" t="s">
        <v>759</v>
      </c>
      <c r="B146" s="151" t="s">
        <v>861</v>
      </c>
      <c r="C146" s="151" t="s">
        <v>350</v>
      </c>
      <c r="D146" s="147"/>
      <c r="E146" s="147"/>
      <c r="F146" s="147"/>
      <c r="G146" s="147"/>
    </row>
    <row r="147" spans="1:7" ht="15">
      <c r="A147" s="168" t="s">
        <v>760</v>
      </c>
      <c r="B147" s="153" t="s">
        <v>519</v>
      </c>
      <c r="C147" s="153" t="s">
        <v>351</v>
      </c>
      <c r="D147" s="147">
        <f>SUM(D145:D146)</f>
        <v>167034</v>
      </c>
      <c r="E147" s="147">
        <f>SUM(E145:E146)</f>
        <v>138130</v>
      </c>
      <c r="F147" s="147">
        <f>SUM(F145:F146)</f>
        <v>106000</v>
      </c>
      <c r="G147" s="147">
        <f>SUM(G145:G146)</f>
        <v>106611</v>
      </c>
    </row>
    <row r="148" spans="1:7" ht="15">
      <c r="A148" s="168" t="s">
        <v>761</v>
      </c>
      <c r="B148" s="164" t="s">
        <v>352</v>
      </c>
      <c r="C148" s="151" t="s">
        <v>353</v>
      </c>
      <c r="D148" s="147">
        <v>6892</v>
      </c>
      <c r="E148" s="147">
        <v>9845</v>
      </c>
      <c r="F148" s="147"/>
      <c r="G148" s="147">
        <f>'bevételek működés felhalmozás.'!V85</f>
        <v>8180</v>
      </c>
    </row>
    <row r="149" spans="1:7" ht="15">
      <c r="A149" s="168" t="s">
        <v>762</v>
      </c>
      <c r="B149" s="164" t="s">
        <v>354</v>
      </c>
      <c r="C149" s="151" t="s">
        <v>355</v>
      </c>
      <c r="D149" s="147"/>
      <c r="E149" s="147"/>
      <c r="F149" s="147"/>
      <c r="G149" s="147"/>
    </row>
    <row r="150" spans="1:7" ht="15">
      <c r="A150" s="168" t="s">
        <v>763</v>
      </c>
      <c r="B150" s="164" t="s">
        <v>356</v>
      </c>
      <c r="C150" s="151" t="s">
        <v>357</v>
      </c>
      <c r="D150" s="147"/>
      <c r="E150" s="147"/>
      <c r="F150" s="147"/>
      <c r="G150" s="147"/>
    </row>
    <row r="151" spans="1:7" ht="15">
      <c r="A151" s="168" t="s">
        <v>764</v>
      </c>
      <c r="B151" s="164" t="s">
        <v>837</v>
      </c>
      <c r="C151" s="151" t="s">
        <v>359</v>
      </c>
      <c r="D151" s="147">
        <v>692000</v>
      </c>
      <c r="E151" s="147">
        <v>618000</v>
      </c>
      <c r="F151" s="147"/>
      <c r="G151" s="147"/>
    </row>
    <row r="152" spans="1:7" ht="15">
      <c r="A152" s="168" t="s">
        <v>765</v>
      </c>
      <c r="B152" s="157" t="s">
        <v>501</v>
      </c>
      <c r="C152" s="151" t="s">
        <v>360</v>
      </c>
      <c r="D152" s="147"/>
      <c r="E152" s="147"/>
      <c r="F152" s="147"/>
      <c r="G152" s="147"/>
    </row>
    <row r="153" spans="1:7" ht="15">
      <c r="A153" s="168" t="s">
        <v>766</v>
      </c>
      <c r="B153" s="163" t="s">
        <v>520</v>
      </c>
      <c r="C153" s="153" t="s">
        <v>362</v>
      </c>
      <c r="D153" s="147">
        <f>SUM(D143+D144+D147+D148+D149+D150+D151+D152)</f>
        <v>873916</v>
      </c>
      <c r="E153" s="147">
        <f>SUM(E143+E144+E147+E148+E149+E150+E151+E152)</f>
        <v>765975</v>
      </c>
      <c r="F153" s="147">
        <f>SUM(F143+F144+F147+F148+F149+F150+F151+F152)</f>
        <v>106000</v>
      </c>
      <c r="G153" s="147">
        <f>SUM(G143+G144+G147+G148+G149+G150+G151+G152)</f>
        <v>136732</v>
      </c>
    </row>
    <row r="154" spans="1:7" ht="15">
      <c r="A154" s="168" t="s">
        <v>767</v>
      </c>
      <c r="B154" s="157" t="s">
        <v>363</v>
      </c>
      <c r="C154" s="151" t="s">
        <v>364</v>
      </c>
      <c r="D154" s="147"/>
      <c r="E154" s="147"/>
      <c r="F154" s="147"/>
      <c r="G154" s="147"/>
    </row>
    <row r="155" spans="1:7" ht="15">
      <c r="A155" s="168" t="s">
        <v>768</v>
      </c>
      <c r="B155" s="157" t="s">
        <v>365</v>
      </c>
      <c r="C155" s="151" t="s">
        <v>366</v>
      </c>
      <c r="D155" s="147"/>
      <c r="E155" s="147"/>
      <c r="F155" s="147"/>
      <c r="G155" s="147"/>
    </row>
    <row r="156" spans="1:7" ht="15">
      <c r="A156" s="168" t="s">
        <v>769</v>
      </c>
      <c r="B156" s="164" t="s">
        <v>367</v>
      </c>
      <c r="C156" s="151" t="s">
        <v>368</v>
      </c>
      <c r="D156" s="147"/>
      <c r="E156" s="147"/>
      <c r="F156" s="147"/>
      <c r="G156" s="147"/>
    </row>
    <row r="157" spans="1:7" ht="15">
      <c r="A157" s="168" t="s">
        <v>770</v>
      </c>
      <c r="B157" s="164" t="s">
        <v>502</v>
      </c>
      <c r="C157" s="151" t="s">
        <v>369</v>
      </c>
      <c r="D157" s="147"/>
      <c r="E157" s="147"/>
      <c r="F157" s="147"/>
      <c r="G157" s="147"/>
    </row>
    <row r="158" spans="1:7" ht="15">
      <c r="A158" s="168" t="s">
        <v>771</v>
      </c>
      <c r="B158" s="165" t="s">
        <v>521</v>
      </c>
      <c r="C158" s="153" t="s">
        <v>370</v>
      </c>
      <c r="D158" s="147"/>
      <c r="E158" s="147"/>
      <c r="F158" s="147"/>
      <c r="G158" s="147"/>
    </row>
    <row r="159" spans="1:7" ht="15">
      <c r="A159" s="168" t="s">
        <v>772</v>
      </c>
      <c r="B159" s="163" t="s">
        <v>371</v>
      </c>
      <c r="C159" s="153" t="s">
        <v>372</v>
      </c>
      <c r="D159" s="148"/>
      <c r="E159" s="148"/>
      <c r="F159" s="148"/>
      <c r="G159" s="148"/>
    </row>
    <row r="160" spans="1:7" ht="15.75">
      <c r="A160" s="168" t="s">
        <v>773</v>
      </c>
      <c r="B160" s="196" t="s">
        <v>522</v>
      </c>
      <c r="C160" s="197" t="s">
        <v>373</v>
      </c>
      <c r="D160" s="189">
        <f>SUM(D153+D158+D159)</f>
        <v>873916</v>
      </c>
      <c r="E160" s="189">
        <f>SUM(E153+E158+E159)</f>
        <v>765975</v>
      </c>
      <c r="F160" s="189">
        <f>SUM(F153+F158+F159)</f>
        <v>106000</v>
      </c>
      <c r="G160" s="189">
        <f>SUM(G153+G158+G159)</f>
        <v>136732</v>
      </c>
    </row>
    <row r="161" spans="1:7" ht="15.75">
      <c r="A161" s="168" t="s">
        <v>774</v>
      </c>
      <c r="B161" s="198" t="s">
        <v>504</v>
      </c>
      <c r="C161" s="199"/>
      <c r="D161" s="202">
        <f>SUM(D139,D160)</f>
        <v>1499850</v>
      </c>
      <c r="E161" s="202">
        <f>SUM(E139+E160)</f>
        <v>1022997</v>
      </c>
      <c r="F161" s="202">
        <f>SUM(F139+F160)</f>
        <v>693639</v>
      </c>
      <c r="G161" s="202">
        <f>SUM(G139+G160)</f>
        <v>833146</v>
      </c>
    </row>
  </sheetData>
  <sheetProtection/>
  <mergeCells count="6">
    <mergeCell ref="B1:F1"/>
    <mergeCell ref="B2:F2"/>
    <mergeCell ref="B83:F83"/>
    <mergeCell ref="B84:F84"/>
    <mergeCell ref="C86:G86"/>
    <mergeCell ref="B3:G3"/>
  </mergeCells>
  <printOptions/>
  <pageMargins left="0.7" right="0.7" top="0.75" bottom="0.75" header="0.3" footer="0.3"/>
  <pageSetup horizontalDpi="600" verticalDpi="600" orientation="portrait" paperSize="9" scale="57" r:id="rId1"/>
  <rowBreaks count="1" manualBreakCount="1">
    <brk id="8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41"/>
  <sheetViews>
    <sheetView tabSelected="1" zoomScalePageLayoutView="0" workbookViewId="0" topLeftCell="A7">
      <selection activeCell="B4" sqref="B4"/>
    </sheetView>
  </sheetViews>
  <sheetFormatPr defaultColWidth="9.140625" defaultRowHeight="15"/>
  <cols>
    <col min="1" max="1" width="5.57421875" style="412" customWidth="1"/>
    <col min="2" max="2" width="95.00390625" style="412" customWidth="1"/>
    <col min="3" max="3" width="21.57421875" style="412" customWidth="1"/>
    <col min="4" max="16384" width="9.140625" style="412" customWidth="1"/>
  </cols>
  <sheetData>
    <row r="1" spans="1:3" ht="25.5" customHeight="1">
      <c r="A1" s="411"/>
      <c r="B1" s="461" t="s">
        <v>987</v>
      </c>
      <c r="C1" s="503"/>
    </row>
    <row r="2" spans="1:3" ht="23.25" customHeight="1">
      <c r="A2" s="411"/>
      <c r="B2" s="505" t="s">
        <v>552</v>
      </c>
      <c r="C2" s="506"/>
    </row>
    <row r="3" spans="1:7" ht="15">
      <c r="A3" s="411"/>
      <c r="B3" s="507" t="s">
        <v>1000</v>
      </c>
      <c r="C3" s="508"/>
      <c r="D3" s="413"/>
      <c r="E3" s="413"/>
      <c r="F3" s="413"/>
      <c r="G3" s="413"/>
    </row>
    <row r="4" spans="1:7" ht="15">
      <c r="A4" s="414"/>
      <c r="B4" s="415" t="s">
        <v>813</v>
      </c>
      <c r="C4" s="415" t="s">
        <v>808</v>
      </c>
      <c r="D4" s="416"/>
      <c r="E4" s="416"/>
      <c r="F4" s="416"/>
      <c r="G4" s="416"/>
    </row>
    <row r="5" spans="1:7" ht="51" customHeight="1">
      <c r="A5" s="414"/>
      <c r="B5" s="417" t="s">
        <v>931</v>
      </c>
      <c r="C5" s="418" t="s">
        <v>932</v>
      </c>
      <c r="D5" s="419"/>
      <c r="E5" s="419"/>
      <c r="F5" s="419"/>
      <c r="G5" s="419"/>
    </row>
    <row r="6" spans="1:7" ht="15" customHeight="1">
      <c r="A6" s="414" t="s">
        <v>682</v>
      </c>
      <c r="B6" s="420" t="s">
        <v>933</v>
      </c>
      <c r="C6" s="421"/>
      <c r="D6" s="422"/>
      <c r="E6" s="422"/>
      <c r="F6" s="422"/>
      <c r="G6" s="422"/>
    </row>
    <row r="7" spans="1:7" ht="15" customHeight="1">
      <c r="A7" s="414" t="s">
        <v>683</v>
      </c>
      <c r="B7" s="420" t="s">
        <v>934</v>
      </c>
      <c r="C7" s="421"/>
      <c r="D7" s="423"/>
      <c r="E7" s="423"/>
      <c r="F7" s="423"/>
      <c r="G7" s="423"/>
    </row>
    <row r="8" spans="1:7" ht="15" customHeight="1">
      <c r="A8" s="414" t="s">
        <v>685</v>
      </c>
      <c r="B8" s="420" t="s">
        <v>935</v>
      </c>
      <c r="C8" s="421"/>
      <c r="D8" s="423"/>
      <c r="E8" s="423"/>
      <c r="F8" s="423"/>
      <c r="G8" s="423"/>
    </row>
    <row r="9" spans="1:7" ht="15" customHeight="1">
      <c r="A9" s="414" t="s">
        <v>687</v>
      </c>
      <c r="B9" s="420" t="s">
        <v>936</v>
      </c>
      <c r="C9" s="421"/>
      <c r="D9" s="423"/>
      <c r="E9" s="423"/>
      <c r="F9" s="423"/>
      <c r="G9" s="423"/>
    </row>
    <row r="10" spans="1:7" ht="15" customHeight="1">
      <c r="A10" s="414" t="s">
        <v>689</v>
      </c>
      <c r="B10" s="424" t="s">
        <v>937</v>
      </c>
      <c r="C10" s="421">
        <f>SUM(C6:C9)</f>
        <v>0</v>
      </c>
      <c r="D10" s="423"/>
      <c r="E10" s="423"/>
      <c r="F10" s="423"/>
      <c r="G10" s="423"/>
    </row>
    <row r="11" spans="1:7" ht="15" customHeight="1">
      <c r="A11" s="414" t="s">
        <v>691</v>
      </c>
      <c r="B11" s="420" t="s">
        <v>938</v>
      </c>
      <c r="C11" s="421"/>
      <c r="D11" s="423"/>
      <c r="E11" s="423"/>
      <c r="F11" s="423"/>
      <c r="G11" s="423"/>
    </row>
    <row r="12" spans="1:7" ht="15" customHeight="1">
      <c r="A12" s="414" t="s">
        <v>692</v>
      </c>
      <c r="B12" s="420" t="s">
        <v>939</v>
      </c>
      <c r="C12" s="421"/>
      <c r="D12" s="425"/>
      <c r="E12" s="425"/>
      <c r="F12" s="425"/>
      <c r="G12" s="425"/>
    </row>
    <row r="13" spans="1:7" ht="15" customHeight="1">
      <c r="A13" s="414" t="s">
        <v>693</v>
      </c>
      <c r="B13" s="420" t="s">
        <v>940</v>
      </c>
      <c r="C13" s="421"/>
      <c r="D13" s="426"/>
      <c r="E13" s="426"/>
      <c r="F13" s="426"/>
      <c r="G13" s="426"/>
    </row>
    <row r="14" spans="1:7" ht="15" customHeight="1">
      <c r="A14" s="414" t="s">
        <v>695</v>
      </c>
      <c r="B14" s="420" t="s">
        <v>941</v>
      </c>
      <c r="C14" s="421"/>
      <c r="D14" s="426"/>
      <c r="E14" s="426"/>
      <c r="F14" s="426"/>
      <c r="G14" s="426"/>
    </row>
    <row r="15" spans="1:7" ht="15" customHeight="1">
      <c r="A15" s="414" t="s">
        <v>705</v>
      </c>
      <c r="B15" s="420" t="s">
        <v>942</v>
      </c>
      <c r="C15" s="421">
        <v>1</v>
      </c>
      <c r="D15" s="426"/>
      <c r="E15" s="426"/>
      <c r="F15" s="426"/>
      <c r="G15" s="426"/>
    </row>
    <row r="16" spans="1:7" ht="15" customHeight="1">
      <c r="A16" s="414" t="s">
        <v>707</v>
      </c>
      <c r="B16" s="420" t="s">
        <v>943</v>
      </c>
      <c r="C16" s="421">
        <v>2</v>
      </c>
      <c r="D16" s="427"/>
      <c r="E16" s="427"/>
      <c r="F16" s="427"/>
      <c r="G16" s="427"/>
    </row>
    <row r="17" spans="1:7" ht="15" customHeight="1">
      <c r="A17" s="414" t="s">
        <v>709</v>
      </c>
      <c r="B17" s="420" t="s">
        <v>944</v>
      </c>
      <c r="C17" s="421"/>
      <c r="D17" s="427"/>
      <c r="E17" s="427"/>
      <c r="F17" s="427"/>
      <c r="G17" s="427"/>
    </row>
    <row r="18" spans="1:7" ht="15" customHeight="1">
      <c r="A18" s="414" t="s">
        <v>711</v>
      </c>
      <c r="B18" s="424" t="s">
        <v>945</v>
      </c>
      <c r="C18" s="421">
        <f>SUM(C11:C17)</f>
        <v>3</v>
      </c>
      <c r="D18" s="427"/>
      <c r="E18" s="427"/>
      <c r="F18" s="427"/>
      <c r="G18" s="427"/>
    </row>
    <row r="19" spans="1:7" ht="15" customHeight="1">
      <c r="A19" s="414" t="s">
        <v>712</v>
      </c>
      <c r="B19" s="420" t="s">
        <v>946</v>
      </c>
      <c r="C19" s="421">
        <v>3</v>
      </c>
      <c r="D19" s="427"/>
      <c r="E19" s="427"/>
      <c r="F19" s="427"/>
      <c r="G19" s="427"/>
    </row>
    <row r="20" spans="1:7" ht="15" customHeight="1">
      <c r="A20" s="414" t="s">
        <v>713</v>
      </c>
      <c r="B20" s="420" t="s">
        <v>947</v>
      </c>
      <c r="C20" s="421"/>
      <c r="D20" s="427"/>
      <c r="E20" s="427"/>
      <c r="F20" s="427"/>
      <c r="G20" s="427"/>
    </row>
    <row r="21" spans="1:7" ht="15" customHeight="1">
      <c r="A21" s="414" t="s">
        <v>714</v>
      </c>
      <c r="B21" s="420" t="s">
        <v>948</v>
      </c>
      <c r="C21" s="421">
        <v>5</v>
      </c>
      <c r="D21" s="427"/>
      <c r="E21" s="427"/>
      <c r="F21" s="427"/>
      <c r="G21" s="427"/>
    </row>
    <row r="22" spans="1:7" ht="15" customHeight="1">
      <c r="A22" s="414" t="s">
        <v>715</v>
      </c>
      <c r="B22" s="424" t="s">
        <v>949</v>
      </c>
      <c r="C22" s="421">
        <f>SUM(C19:C21)</f>
        <v>8</v>
      </c>
      <c r="D22" s="427"/>
      <c r="E22" s="427"/>
      <c r="F22" s="427"/>
      <c r="G22" s="427"/>
    </row>
    <row r="23" spans="1:7" ht="15" customHeight="1">
      <c r="A23" s="414" t="s">
        <v>716</v>
      </c>
      <c r="B23" s="420" t="s">
        <v>950</v>
      </c>
      <c r="C23" s="421">
        <v>1</v>
      </c>
      <c r="D23" s="427"/>
      <c r="E23" s="427"/>
      <c r="F23" s="427"/>
      <c r="G23" s="427"/>
    </row>
    <row r="24" spans="1:7" ht="15" customHeight="1">
      <c r="A24" s="414" t="s">
        <v>717</v>
      </c>
      <c r="B24" s="420" t="s">
        <v>951</v>
      </c>
      <c r="C24" s="421">
        <v>5</v>
      </c>
      <c r="D24" s="427"/>
      <c r="E24" s="427"/>
      <c r="F24" s="427"/>
      <c r="G24" s="427"/>
    </row>
    <row r="25" spans="1:7" ht="22.5" customHeight="1">
      <c r="A25" s="414" t="s">
        <v>718</v>
      </c>
      <c r="B25" s="420" t="s">
        <v>952</v>
      </c>
      <c r="C25" s="421">
        <v>1</v>
      </c>
      <c r="D25" s="427"/>
      <c r="E25" s="427"/>
      <c r="F25" s="427"/>
      <c r="G25" s="427"/>
    </row>
    <row r="26" spans="1:7" ht="15" customHeight="1">
      <c r="A26" s="414" t="s">
        <v>719</v>
      </c>
      <c r="B26" s="424" t="s">
        <v>953</v>
      </c>
      <c r="C26" s="421">
        <f>SUM(C23:C25)</f>
        <v>7</v>
      </c>
      <c r="D26" s="427"/>
      <c r="E26" s="427"/>
      <c r="F26" s="427"/>
      <c r="G26" s="427"/>
    </row>
    <row r="27" spans="1:7" ht="15">
      <c r="A27" s="414" t="s">
        <v>720</v>
      </c>
      <c r="B27" s="424" t="s">
        <v>954</v>
      </c>
      <c r="C27" s="428">
        <f>SUM(C26,C22,C18,C10)</f>
        <v>18</v>
      </c>
      <c r="D27" s="427"/>
      <c r="E27" s="427"/>
      <c r="F27" s="427"/>
      <c r="G27" s="427"/>
    </row>
    <row r="28" spans="1:7" ht="25.5">
      <c r="A28" s="414" t="s">
        <v>721</v>
      </c>
      <c r="B28" s="420" t="s">
        <v>955</v>
      </c>
      <c r="C28" s="421"/>
      <c r="D28" s="427"/>
      <c r="E28" s="427"/>
      <c r="F28" s="427"/>
      <c r="G28" s="427"/>
    </row>
    <row r="29" spans="1:7" ht="25.5">
      <c r="A29" s="414" t="s">
        <v>722</v>
      </c>
      <c r="B29" s="420" t="s">
        <v>956</v>
      </c>
      <c r="C29" s="421"/>
      <c r="D29" s="427"/>
      <c r="E29" s="427"/>
      <c r="F29" s="427"/>
      <c r="G29" s="427"/>
    </row>
    <row r="30" spans="1:7" ht="15">
      <c r="A30" s="414" t="s">
        <v>723</v>
      </c>
      <c r="B30" s="420" t="s">
        <v>957</v>
      </c>
      <c r="C30" s="421"/>
      <c r="D30" s="427"/>
      <c r="E30" s="427"/>
      <c r="F30" s="427"/>
      <c r="G30" s="427"/>
    </row>
    <row r="31" spans="1:7" ht="15">
      <c r="A31" s="414" t="s">
        <v>724</v>
      </c>
      <c r="B31" s="420" t="s">
        <v>958</v>
      </c>
      <c r="C31" s="421"/>
      <c r="D31" s="427"/>
      <c r="E31" s="427"/>
      <c r="F31" s="427"/>
      <c r="G31" s="427"/>
    </row>
    <row r="32" spans="1:7" ht="25.5">
      <c r="A32" s="414" t="s">
        <v>725</v>
      </c>
      <c r="B32" s="424" t="s">
        <v>959</v>
      </c>
      <c r="C32" s="421">
        <f>SUM(C28:C31)</f>
        <v>0</v>
      </c>
      <c r="D32" s="427"/>
      <c r="E32" s="427"/>
      <c r="F32" s="427"/>
      <c r="G32" s="427"/>
    </row>
    <row r="33" spans="1:7" ht="15">
      <c r="A33" s="427"/>
      <c r="B33" s="427"/>
      <c r="C33" s="427"/>
      <c r="D33" s="427"/>
      <c r="E33" s="427"/>
      <c r="F33" s="427"/>
      <c r="G33" s="427"/>
    </row>
    <row r="34" spans="1:7" ht="15">
      <c r="A34" s="427"/>
      <c r="B34" s="427"/>
      <c r="C34" s="427"/>
      <c r="D34" s="427"/>
      <c r="E34" s="427"/>
      <c r="F34" s="427"/>
      <c r="G34" s="427"/>
    </row>
    <row r="35" spans="1:7" ht="15">
      <c r="A35" s="427"/>
      <c r="B35" s="427"/>
      <c r="C35" s="427"/>
      <c r="D35" s="427"/>
      <c r="E35" s="427"/>
      <c r="F35" s="427"/>
      <c r="G35" s="427"/>
    </row>
    <row r="36" spans="1:7" ht="15">
      <c r="A36" s="427"/>
      <c r="B36" s="427"/>
      <c r="C36" s="427"/>
      <c r="D36" s="427"/>
      <c r="E36" s="427"/>
      <c r="F36" s="427"/>
      <c r="G36" s="427"/>
    </row>
    <row r="37" spans="1:7" ht="15">
      <c r="A37" s="427"/>
      <c r="B37" s="427"/>
      <c r="C37" s="427"/>
      <c r="D37" s="427"/>
      <c r="E37" s="427"/>
      <c r="F37" s="427"/>
      <c r="G37" s="427"/>
    </row>
    <row r="38" spans="1:7" ht="15">
      <c r="A38" s="427"/>
      <c r="B38" s="427"/>
      <c r="C38" s="427"/>
      <c r="D38" s="427"/>
      <c r="E38" s="427"/>
      <c r="F38" s="427"/>
      <c r="G38" s="427"/>
    </row>
    <row r="39" spans="1:7" ht="15">
      <c r="A39" s="427"/>
      <c r="B39" s="427"/>
      <c r="C39" s="427"/>
      <c r="D39" s="427"/>
      <c r="E39" s="427"/>
      <c r="F39" s="427"/>
      <c r="G39" s="427"/>
    </row>
    <row r="40" spans="1:7" ht="15">
      <c r="A40" s="427"/>
      <c r="B40" s="427"/>
      <c r="C40" s="427"/>
      <c r="D40" s="427"/>
      <c r="E40" s="427"/>
      <c r="F40" s="427"/>
      <c r="G40" s="427"/>
    </row>
    <row r="41" spans="1:7" ht="15">
      <c r="A41" s="427"/>
      <c r="B41" s="427"/>
      <c r="C41" s="427"/>
      <c r="D41" s="427"/>
      <c r="E41" s="427"/>
      <c r="F41" s="427"/>
      <c r="G41" s="427"/>
    </row>
  </sheetData>
  <sheetProtection/>
  <mergeCells count="3">
    <mergeCell ref="B1:C1"/>
    <mergeCell ref="B2:C2"/>
    <mergeCell ref="B3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Tamás</cp:lastModifiedBy>
  <cp:lastPrinted>2018-01-28T08:34:52Z</cp:lastPrinted>
  <dcterms:created xsi:type="dcterms:W3CDTF">2014-01-03T21:48:14Z</dcterms:created>
  <dcterms:modified xsi:type="dcterms:W3CDTF">2018-01-28T08:35:54Z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